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Marco\Desktop\"/>
    </mc:Choice>
  </mc:AlternateContent>
  <xr:revisionPtr revIDLastSave="0" documentId="8_{1385572A-6A0E-4017-BF93-F2B0CC1BEF65}" xr6:coauthVersionLast="43" xr6:coauthVersionMax="43" xr10:uidLastSave="{00000000-0000-0000-0000-000000000000}"/>
  <bookViews>
    <workbookView xWindow="1920" yWindow="1920" windowWidth="20268" windowHeight="10740" xr2:uid="{00000000-000D-0000-FFFF-FFFF00000000}"/>
  </bookViews>
  <sheets>
    <sheet name="CHECK CLASSICA" sheetId="11" r:id="rId1"/>
    <sheet name="APPUNTI " sheetId="1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67" i="11" l="1"/>
  <c r="T66" i="11"/>
  <c r="T64" i="11"/>
  <c r="T59" i="11"/>
  <c r="T58" i="11"/>
  <c r="T56" i="11"/>
  <c r="S86" i="11" l="1"/>
  <c r="R86" i="11"/>
  <c r="S85" i="11"/>
  <c r="R85" i="11"/>
  <c r="Y28" i="11" l="1"/>
  <c r="K29" i="11"/>
  <c r="O29" i="11" s="1"/>
  <c r="K31" i="11"/>
  <c r="Y31" i="11"/>
  <c r="AG31" i="11"/>
  <c r="AH31" i="11"/>
  <c r="AJ31" i="11"/>
  <c r="AK31" i="11"/>
  <c r="AL31" i="11"/>
  <c r="AM31" i="11"/>
  <c r="AN31" i="11"/>
  <c r="AO31" i="11"/>
  <c r="AP31" i="11"/>
  <c r="AQ31" i="11"/>
  <c r="AR31" i="11"/>
  <c r="AS31" i="11"/>
  <c r="AT31" i="11"/>
  <c r="AU31" i="11"/>
  <c r="AV31" i="11"/>
  <c r="AX31" i="11"/>
  <c r="AY31" i="11"/>
  <c r="K32" i="11"/>
  <c r="M32" i="11"/>
  <c r="Y34" i="11"/>
  <c r="Y37" i="11"/>
  <c r="AG37" i="11"/>
  <c r="AH37" i="11"/>
  <c r="AJ37" i="11"/>
  <c r="AK37" i="11"/>
  <c r="AL37" i="11"/>
  <c r="AM37" i="11"/>
  <c r="AN37" i="11"/>
  <c r="AO37" i="11"/>
  <c r="AP37" i="11"/>
  <c r="AQ37" i="11"/>
  <c r="AR37" i="11"/>
  <c r="AS37" i="11"/>
  <c r="AT37" i="11"/>
  <c r="AU37" i="11"/>
  <c r="AV37" i="11"/>
  <c r="AW37" i="11"/>
  <c r="AX37" i="11"/>
  <c r="AY37" i="11"/>
  <c r="R41" i="11"/>
  <c r="I43" i="11" s="1"/>
  <c r="Y27" i="11" s="1"/>
  <c r="Z27" i="11" s="1"/>
  <c r="Y41" i="11"/>
  <c r="AK41" i="11"/>
  <c r="Y42" i="11"/>
  <c r="AK42" i="11"/>
  <c r="Y43" i="11"/>
  <c r="AK43" i="11"/>
  <c r="I44" i="11"/>
  <c r="M44" i="11"/>
  <c r="AK44" i="11"/>
  <c r="M45" i="11"/>
  <c r="AA45" i="11"/>
  <c r="AK45" i="11"/>
  <c r="AK46" i="11"/>
  <c r="AK47" i="11"/>
  <c r="AK48" i="11"/>
  <c r="R49" i="11"/>
  <c r="S49" i="11"/>
  <c r="S52" i="11" s="1"/>
  <c r="S46" i="11" s="1"/>
  <c r="AK49" i="11"/>
  <c r="R50" i="11"/>
  <c r="S50" i="11"/>
  <c r="AK50" i="11"/>
  <c r="AK51" i="11"/>
  <c r="AK52" i="11"/>
  <c r="AK53" i="11"/>
  <c r="AK54" i="11"/>
  <c r="AI55" i="11"/>
  <c r="AL41" i="11" s="1"/>
  <c r="AB45" i="11" s="1"/>
  <c r="O15" i="11" s="1"/>
  <c r="AK55" i="11"/>
  <c r="R56" i="11"/>
  <c r="S56" i="11"/>
  <c r="U56" i="11"/>
  <c r="V56" i="11"/>
  <c r="AK56" i="11"/>
  <c r="Q57" i="11"/>
  <c r="R57" i="11"/>
  <c r="S57" i="11"/>
  <c r="T57" i="11"/>
  <c r="U57" i="11"/>
  <c r="V57" i="11"/>
  <c r="AK57" i="11"/>
  <c r="R58" i="11"/>
  <c r="S58" i="11"/>
  <c r="U58" i="11"/>
  <c r="V58" i="11"/>
  <c r="R59" i="11"/>
  <c r="S59" i="11"/>
  <c r="U59" i="11"/>
  <c r="V59" i="11"/>
  <c r="S60" i="11"/>
  <c r="T60" i="11"/>
  <c r="U60" i="11"/>
  <c r="T61" i="11"/>
  <c r="U61" i="11"/>
  <c r="R64" i="11"/>
  <c r="S64" i="11"/>
  <c r="U64" i="11"/>
  <c r="V64" i="11"/>
  <c r="Q65" i="11"/>
  <c r="R65" i="11"/>
  <c r="S65" i="11"/>
  <c r="T65" i="11"/>
  <c r="U65" i="11"/>
  <c r="V65" i="11"/>
  <c r="R66" i="11"/>
  <c r="S66" i="11"/>
  <c r="U66" i="11"/>
  <c r="V66" i="11"/>
  <c r="R67" i="11"/>
  <c r="S67" i="11"/>
  <c r="U67" i="11"/>
  <c r="V67" i="11"/>
  <c r="S68" i="11"/>
  <c r="T68" i="11"/>
  <c r="U68" i="11"/>
  <c r="T69" i="11"/>
  <c r="O69" i="11" s="1"/>
  <c r="U69" i="11"/>
  <c r="R73" i="11"/>
  <c r="S73" i="11"/>
  <c r="T73" i="11"/>
  <c r="U73" i="11"/>
  <c r="V73" i="11"/>
  <c r="R74" i="11"/>
  <c r="S74" i="11"/>
  <c r="T74" i="11"/>
  <c r="U74" i="11"/>
  <c r="R75" i="11"/>
  <c r="S75" i="11"/>
  <c r="T75" i="11"/>
  <c r="U75" i="11"/>
  <c r="R78" i="11"/>
  <c r="S78" i="11"/>
  <c r="T78" i="11"/>
  <c r="U78" i="11"/>
  <c r="V78" i="11"/>
  <c r="R79" i="11"/>
  <c r="S79" i="11"/>
  <c r="T79" i="11"/>
  <c r="U79" i="11"/>
  <c r="R80" i="11"/>
  <c r="S80" i="11"/>
  <c r="T80" i="11"/>
  <c r="U80" i="11"/>
  <c r="R83" i="11"/>
  <c r="S83" i="11"/>
  <c r="R84" i="11"/>
  <c r="S84" i="11"/>
  <c r="O87" i="11"/>
  <c r="R87" i="11"/>
  <c r="S87" i="11"/>
  <c r="S88" i="11"/>
  <c r="T88" i="11"/>
  <c r="U88" i="11"/>
  <c r="C106" i="11"/>
  <c r="C107" i="11"/>
  <c r="C150" i="11"/>
  <c r="G150" i="11"/>
  <c r="M43" i="11" l="1"/>
  <c r="Y33" i="11" s="1"/>
  <c r="Z33" i="11" s="1"/>
  <c r="Y44" i="11"/>
  <c r="AI42" i="11" s="1"/>
  <c r="AL54" i="11" s="1"/>
  <c r="AI51" i="11"/>
  <c r="AL45" i="11" s="1"/>
  <c r="AI44" i="11"/>
  <c r="AL52" i="11" s="1"/>
  <c r="AI41" i="11"/>
  <c r="AL55" i="11" s="1"/>
  <c r="AI48" i="11"/>
  <c r="AL48" i="11" s="1"/>
  <c r="AI49" i="11"/>
  <c r="AL47" i="11" s="1"/>
  <c r="AI39" i="11"/>
  <c r="AL57" i="11" s="1"/>
  <c r="AI52" i="11"/>
  <c r="AL44" i="11" s="1"/>
  <c r="AI54" i="11"/>
  <c r="AL42" i="11" s="1"/>
  <c r="T70" i="11"/>
  <c r="M107" i="11" s="1"/>
  <c r="O79" i="11"/>
  <c r="O74" i="11"/>
  <c r="O66" i="11"/>
  <c r="K107" i="11" s="1"/>
  <c r="R52" i="11"/>
  <c r="R46" i="11" s="1"/>
  <c r="O58" i="11"/>
  <c r="K106" i="11" s="1"/>
  <c r="O78" i="11"/>
  <c r="O80" i="11"/>
  <c r="O75" i="11"/>
  <c r="O68" i="11"/>
  <c r="O59" i="11"/>
  <c r="J106" i="11" s="1"/>
  <c r="O56" i="11"/>
  <c r="L106" i="11" s="1"/>
  <c r="S89" i="11"/>
  <c r="S90" i="11" s="1"/>
  <c r="P89" i="11" s="1"/>
  <c r="O67" i="11"/>
  <c r="J107" i="11" s="1"/>
  <c r="O64" i="11"/>
  <c r="L107" i="11" s="1"/>
  <c r="O60" i="11"/>
  <c r="O57" i="11"/>
  <c r="I106" i="11" s="1"/>
  <c r="AI43" i="11"/>
  <c r="AL53" i="11" s="1"/>
  <c r="O73" i="11"/>
  <c r="O65" i="11"/>
  <c r="I107" i="11" s="1"/>
  <c r="O61" i="11"/>
  <c r="AI46" i="11"/>
  <c r="AL50" i="11" s="1"/>
  <c r="AI40" i="11"/>
  <c r="AL56" i="11" s="1"/>
  <c r="AI45" i="11"/>
  <c r="AL51" i="11" s="1"/>
  <c r="T62" i="11"/>
  <c r="O48" i="11"/>
  <c r="Y30" i="11"/>
  <c r="Z30" i="11" s="1"/>
  <c r="R45" i="11" s="1"/>
  <c r="U45" i="11" s="1"/>
  <c r="O45" i="11" s="1"/>
  <c r="F106" i="11" s="1"/>
  <c r="R89" i="11"/>
  <c r="R90" i="11" s="1"/>
  <c r="O89" i="11" s="1"/>
  <c r="E107" i="11"/>
  <c r="E106" i="11"/>
  <c r="R19" i="11"/>
  <c r="O17" i="11" s="1"/>
  <c r="D106" i="11" s="1"/>
  <c r="D107" i="11" s="1"/>
  <c r="Y36" i="11"/>
  <c r="Z36" i="11" s="1"/>
  <c r="S45" i="11" s="1"/>
  <c r="V45" i="11" s="1"/>
  <c r="P45" i="11" s="1"/>
  <c r="F107" i="11" s="1"/>
  <c r="O81" i="11" l="1"/>
  <c r="G107" i="11" s="1"/>
  <c r="AI47" i="11"/>
  <c r="AL49" i="11" s="1"/>
  <c r="AI50" i="11"/>
  <c r="AL46" i="11" s="1"/>
  <c r="AI53" i="11"/>
  <c r="AL43" i="11" s="1"/>
  <c r="O76" i="11"/>
  <c r="G106" i="11" s="1"/>
  <c r="O70" i="11"/>
  <c r="D95" i="11" s="1"/>
  <c r="AQ60" i="11" s="1"/>
  <c r="M106" i="11"/>
  <c r="N106" i="11" s="1"/>
  <c r="N107" i="11"/>
  <c r="O62" i="11"/>
  <c r="D94" i="11" s="1"/>
  <c r="O106" i="11"/>
  <c r="O107" i="11"/>
  <c r="H96" i="11" l="1"/>
  <c r="P106" i="11" s="1"/>
  <c r="D97" i="11"/>
  <c r="AP60" i="11"/>
  <c r="H97" i="11"/>
  <c r="P107" i="11" s="1"/>
  <c r="D9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HEFA</author>
    <author>jEFA</author>
    <author>DANIELA</author>
  </authors>
  <commentList>
    <comment ref="D10" authorId="0" shapeId="0" xr:uid="{00000000-0006-0000-0000-000001000000}">
      <text>
        <r>
          <rPr>
            <b/>
            <sz val="16"/>
            <color indexed="9"/>
            <rFont val="Tahoma"/>
            <family val="2"/>
          </rPr>
          <t xml:space="preserve">
</t>
        </r>
        <r>
          <rPr>
            <b/>
            <sz val="24"/>
            <color indexed="13"/>
            <rFont val="Tahoma"/>
            <family val="2"/>
          </rPr>
          <t>HELP:DEFINIZIONE DI LAVORO RIPETITIVO</t>
        </r>
        <r>
          <rPr>
            <b/>
            <sz val="16"/>
            <color indexed="9"/>
            <rFont val="Tahoma"/>
            <family val="2"/>
          </rPr>
          <t xml:space="preserve">
1) COS'E' UN LAVORO A CICLI?
Si ha un lavoro a cicli quando il lavoratore esegue un certo lavoro per un certo periodo (ciclo che dura da pochi secondi fino a molti minuti) e poi lo ripete più volte nel turno.
ES1:montare la maniglia rossa sul pezzo in passaggio su una linea, rimontare la maniglia rossa sul pezzo successivo su un altro pezzo sulla stessa linea.
ES2:riempire un box di oggetti lavorati; riempire un altro box con gli stessi oggetti lavorati prima.
2) COSA VUOL DIRE RIPETERE GLI STESSI GESTI LAVORATIVI?
Quando, indipendentemente dalla durata del ciclo, l'operatore ripete gli stessi gesti lavorativi per almeno la metà del tempo.
ES1:per piu' della metà del tempo avvita.
ES2:per piu' della metà del tempo monta la stessa componente più volte.
ES3:per piu' della metà del tempo esegue la stessa cucitura.</t>
        </r>
      </text>
    </comment>
    <comment ref="H15" authorId="1" shapeId="0" xr:uid="{00000000-0006-0000-0000-000002000000}">
      <text>
        <r>
          <rPr>
            <sz val="20"/>
            <color indexed="81"/>
            <rFont val="Tahoma"/>
            <family val="2"/>
          </rPr>
          <t xml:space="preserve">HELP.
Per il calcolo della durata effettiva, togliere dai minuti di durata del turno, il tempo,  solo all'inizio o alla fine di esso,  non dedicato a lavori ripetitivi  (es: tempo per vestirsi, tempo per raggiungere la  linea e iniziare l'attivita' ripetitiva, tempi di attesa prima diell'inizio dell'attività, tempi di anticipo dellafine del turno.)
</t>
        </r>
      </text>
    </comment>
    <comment ref="D19" authorId="1" shapeId="0" xr:uid="{00000000-0006-0000-0000-000003000000}">
      <text>
        <r>
          <rPr>
            <sz val="20"/>
            <color indexed="81"/>
            <rFont val="Arial"/>
            <family val="2"/>
          </rPr>
          <t xml:space="preserve">HELP. Descrivere qui sotto tutte la pause e eventuali altre interruzioni di attività degli arti superiori costanti e di durata superiorie agli 8 minuti ma contare, riportandone il numero, </t>
        </r>
        <r>
          <rPr>
            <b/>
            <u/>
            <sz val="20"/>
            <color indexed="81"/>
            <rFont val="Arial"/>
            <family val="2"/>
          </rPr>
          <t>solo quelle che possono costituire un recupero.</t>
        </r>
        <r>
          <rPr>
            <sz val="20"/>
            <color indexed="81"/>
            <rFont val="Arial"/>
            <family val="2"/>
          </rPr>
          <t xml:space="preserve">
 NON VANNO PERCIO' CONTEGGIATE QUELLE  COLLOCATE PRIMA DELLA PAUSA MENSA O QUELLE COLLOCATE NEGLI ULTIMI 60 MINUTO DI LAVORO.
Questa informazione serve per calcolare </t>
        </r>
        <r>
          <rPr>
            <b/>
            <u/>
            <sz val="20"/>
            <color indexed="81"/>
            <rFont val="Arial"/>
            <family val="2"/>
          </rPr>
          <t xml:space="preserve">il punteggio carenza tempi di recupero </t>
        </r>
        <r>
          <rPr>
            <sz val="20"/>
            <color indexed="81"/>
            <rFont val="Arial"/>
            <family val="2"/>
          </rPr>
          <t xml:space="preserve">
</t>
        </r>
      </text>
    </comment>
    <comment ref="D21" authorId="2" shapeId="0" xr:uid="{00000000-0006-0000-0000-000004000000}">
      <text>
        <r>
          <rPr>
            <b/>
            <sz val="20"/>
            <color indexed="81"/>
            <rFont val="Arial"/>
            <family val="2"/>
          </rPr>
          <t xml:space="preserve">Queste informazioni servono a calcolare il </t>
        </r>
        <r>
          <rPr>
            <b/>
            <u/>
            <sz val="20"/>
            <color indexed="81"/>
            <rFont val="Arial"/>
            <family val="2"/>
          </rPr>
          <t>TEMPO NETTO DI LAVORO RIPETITIVO</t>
        </r>
      </text>
    </comment>
    <comment ref="E56" authorId="1" shapeId="0" xr:uid="{00000000-0006-0000-0000-000005000000}">
      <text>
        <r>
          <rPr>
            <b/>
            <sz val="20"/>
            <color indexed="81"/>
            <rFont val="Tahoma"/>
            <family val="2"/>
          </rPr>
          <t xml:space="preserve">meno di 1/3 ( meno del 25% del tempo) ma da segnalare perché di interesse anche se con un punteggio molto basso </t>
        </r>
      </text>
    </comment>
    <comment ref="E57" authorId="1" shapeId="0" xr:uid="{00000000-0006-0000-0000-000006000000}">
      <text>
        <r>
          <rPr>
            <sz val="22"/>
            <color indexed="81"/>
            <rFont val="Tahoma"/>
            <family val="2"/>
          </rPr>
          <t xml:space="preserve">10% del tempo
</t>
        </r>
      </text>
    </comment>
    <comment ref="E58" authorId="1" shapeId="0" xr:uid="{00000000-0006-0000-0000-000007000000}">
      <text>
        <r>
          <rPr>
            <b/>
            <sz val="20"/>
            <color indexed="81"/>
            <rFont val="Tahoma"/>
            <family val="2"/>
          </rPr>
          <t xml:space="preserve">meno di 1/3 ( meno del 25% del tempo) ma da segnalare perché di interesse anche se con un punteggio molto basso </t>
        </r>
      </text>
    </comment>
    <comment ref="E59" authorId="1" shapeId="0" xr:uid="{00000000-0006-0000-0000-000008000000}">
      <text>
        <r>
          <rPr>
            <b/>
            <sz val="20"/>
            <color indexed="81"/>
            <rFont val="Tahoma"/>
            <family val="2"/>
          </rPr>
          <t xml:space="preserve">meno di 1/3 ( meno del 25% del tempo) ma da segnalare perché di interesse anche se con un punteggio molto basso </t>
        </r>
      </text>
    </comment>
    <comment ref="E64" authorId="1" shapeId="0" xr:uid="{00000000-0006-0000-0000-000009000000}">
      <text>
        <r>
          <rPr>
            <b/>
            <sz val="20"/>
            <color indexed="81"/>
            <rFont val="Tahoma"/>
            <family val="2"/>
          </rPr>
          <t xml:space="preserve">meno di 1/3 ( meno del 25% del tempo) ma da segnalare perché di interesse anche se con un punteggio molto basso </t>
        </r>
      </text>
    </comment>
    <comment ref="E65" authorId="1" shapeId="0" xr:uid="{00000000-0006-0000-0000-00000A000000}">
      <text>
        <r>
          <rPr>
            <sz val="22"/>
            <color indexed="81"/>
            <rFont val="Tahoma"/>
            <family val="2"/>
          </rPr>
          <t xml:space="preserve">10% del tempo
</t>
        </r>
      </text>
    </comment>
    <comment ref="E66" authorId="1" shapeId="0" xr:uid="{00000000-0006-0000-0000-00000B000000}">
      <text>
        <r>
          <rPr>
            <b/>
            <sz val="20"/>
            <color indexed="81"/>
            <rFont val="Tahoma"/>
            <family val="2"/>
          </rPr>
          <t xml:space="preserve">meno di 1/3 ( meno del 25% del tempo) ma da segnalare perché di interesse anche se con un punteggio molto basso </t>
        </r>
      </text>
    </comment>
    <comment ref="E67" authorId="1" shapeId="0" xr:uid="{00000000-0006-0000-0000-00000C000000}">
      <text>
        <r>
          <rPr>
            <b/>
            <sz val="20"/>
            <color indexed="81"/>
            <rFont val="Tahoma"/>
            <family val="2"/>
          </rPr>
          <t xml:space="preserve">meno di 1/3 ( meno del 25% del tempo) ma da segnalare perché di interesse anche se con un punteggio molto basso </t>
        </r>
      </text>
    </comment>
    <comment ref="E73" authorId="1" shapeId="0" xr:uid="{00000000-0006-0000-0000-00000D000000}">
      <text>
        <r>
          <rPr>
            <b/>
            <sz val="20"/>
            <color indexed="81"/>
            <rFont val="Tahoma"/>
            <family val="2"/>
          </rPr>
          <t xml:space="preserve">meno di 1/3 ( meno del 25% del tempo) ma da segnalare perché di interesse anche se con un punteggio molto basso </t>
        </r>
      </text>
    </comment>
    <comment ref="E78" authorId="1" shapeId="0" xr:uid="{00000000-0006-0000-0000-00000E000000}">
      <text>
        <r>
          <rPr>
            <b/>
            <sz val="20"/>
            <color indexed="81"/>
            <rFont val="Tahoma"/>
            <family val="2"/>
          </rPr>
          <t xml:space="preserve">meno di 1/3 ( meno del 25% del tempo) ma da segnalare perché di interesse anche se con un punteggio molto basso </t>
        </r>
      </text>
    </comment>
    <comment ref="D86" authorId="0" shapeId="0" xr:uid="{00000000-0006-0000-0000-00000F000000}">
      <text>
        <r>
          <rPr>
            <b/>
            <sz val="20"/>
            <color indexed="13"/>
            <rFont val="Tahoma"/>
            <family val="2"/>
          </rPr>
          <t>ALTRI FATTORI DI RISCHIO COMPLEMENTARI</t>
        </r>
        <r>
          <rPr>
            <b/>
            <sz val="18"/>
            <color indexed="9"/>
            <rFont val="Tahoma"/>
            <family val="2"/>
          </rPr>
          <t xml:space="preserve">
- vengono usati per più della metà del tempo guanti inadeguati alla presa richiesta dal lavoro da svolgere (fastidiosi, troppo spessi, di taglia sbagliata, ).
 -   sono presenti contatti con superfici fredde (inf.a 0 gradi) o si svolgono lavori in celle frigorifere per più della metà del tempo.
  - vengono usati attrezzi che provocano compressioni sulle strutture muscolo tendinee ( verificare la presenza di arrossamenti, calli , ecc.. sulla pelle).
  - vengono svolti lavori di precisione per più della metà del tempo (lavori in  aree inferiori ai 2 -3 mm.) che richiedono distanza visiva ravvicinata.
- uso di avvitatori (ben funzionante , senza contraccolpi) IN ATTIVITA' PER PIU' DELLA META' DEL TEMPO</t>
        </r>
      </text>
    </comment>
  </commentList>
</comments>
</file>

<file path=xl/sharedStrings.xml><?xml version="1.0" encoding="utf-8"?>
<sst xmlns="http://schemas.openxmlformats.org/spreadsheetml/2006/main" count="250" uniqueCount="166">
  <si>
    <t xml:space="preserve">Azienda </t>
  </si>
  <si>
    <t>Reparto</t>
  </si>
  <si>
    <t>N. Addetti</t>
  </si>
  <si>
    <t>M</t>
  </si>
  <si>
    <t>F</t>
  </si>
  <si>
    <t>SI</t>
  </si>
  <si>
    <t>NO</t>
  </si>
  <si>
    <t>Se SI, compilare le parti successive</t>
  </si>
  <si>
    <t>a. SINTESI DELLA DURATA NETTA DEI LAVORI RIPETITIVI IN  GIORNATA MEDIA RAPPRESENTATIVA</t>
  </si>
  <si>
    <t>Tempo netto</t>
  </si>
  <si>
    <t>moltiplicatore</t>
  </si>
  <si>
    <t>b. BREVE DESCRIZIONE DEL TURNO MEDIO DI LAVORO E DELLE PAUSE</t>
  </si>
  <si>
    <t>DX</t>
  </si>
  <si>
    <t>SX</t>
  </si>
  <si>
    <t>BIL</t>
  </si>
  <si>
    <t>FREQUENZA</t>
  </si>
  <si>
    <t>PUNTEGGIO FREQUENZA</t>
  </si>
  <si>
    <t>SPALLA</t>
  </si>
  <si>
    <t>GOMITO</t>
  </si>
  <si>
    <t>POLSO</t>
  </si>
  <si>
    <t>MANO</t>
  </si>
  <si>
    <t>N.PAUSE</t>
  </si>
  <si>
    <t>BRACCIO ALTO</t>
  </si>
  <si>
    <t>FLESSO-ESTENSIONI E PRONO SUPINAZIONI</t>
  </si>
  <si>
    <t>PRESE DELLA MANO INCONGRUE ( PINCH, UNCINO, PALMARE)</t>
  </si>
  <si>
    <t>mano in presa pinch o palmare o uncino (non in grip)</t>
  </si>
  <si>
    <t>pressocchè tutto il tempo</t>
  </si>
  <si>
    <t>MENSA IN ORARIO DI LAVORO</t>
  </si>
  <si>
    <t>braccio quasi ad altezza spalla</t>
  </si>
  <si>
    <t>MENSA FUORI ORARIO DI LAVORO</t>
  </si>
  <si>
    <t>deviazioni estreme del polso</t>
  </si>
  <si>
    <t>N.TOT.PAUSE</t>
  </si>
  <si>
    <t>ruotazione completa di oggetti o esegue ampie flesso-estensioni del gomito</t>
  </si>
  <si>
    <t>STEREOT.</t>
  </si>
  <si>
    <t>durata del ciclo</t>
  </si>
  <si>
    <t>sup.15 sec</t>
  </si>
  <si>
    <t>tra i 9 e i 15 sec.</t>
  </si>
  <si>
    <t>uguale o inferiore a 8 sec.</t>
  </si>
  <si>
    <t>ripetere sempre le stesse azioni tecniche</t>
  </si>
  <si>
    <t>NOTE:</t>
  </si>
  <si>
    <t xml:space="preserve">più della metà del tempo </t>
  </si>
  <si>
    <t>COMPLEM.</t>
  </si>
  <si>
    <t>uso martelli, mazze per colpire</t>
  </si>
  <si>
    <t>uso delle mani per dare colpi</t>
  </si>
  <si>
    <t>frequenza di almeno 10 volte/ora</t>
  </si>
  <si>
    <t>ritmo imposto dalla macchina</t>
  </si>
  <si>
    <t>ritmo imposto con possibilità di modulazione</t>
  </si>
  <si>
    <t>PUNTEGGIO COMPLEM.</t>
  </si>
  <si>
    <t>PUNTEGGIO FINALE PONDERATO PER DURATA NETTA</t>
  </si>
  <si>
    <t xml:space="preserve">denominazione </t>
  </si>
  <si>
    <t>recup.</t>
  </si>
  <si>
    <t>freq.</t>
  </si>
  <si>
    <t>forza</t>
  </si>
  <si>
    <t>lato</t>
  </si>
  <si>
    <t>spalla</t>
  </si>
  <si>
    <t>gomito</t>
  </si>
  <si>
    <t>polso</t>
  </si>
  <si>
    <t>mano</t>
  </si>
  <si>
    <t>stereotipia</t>
  </si>
  <si>
    <t>totale postura</t>
  </si>
  <si>
    <t>complem.</t>
  </si>
  <si>
    <t>DURATA EFFETTIVA PAUSA MENSA SE PRESENTE INTERNA AL TURNO (RETRIBUITA) in minuti</t>
  </si>
  <si>
    <t>RIASSUNTO DELLA CHECKLIST</t>
  </si>
  <si>
    <t>Dx</t>
  </si>
  <si>
    <r>
      <t>c. VALUTAZIONE DEI PRINCIPALI FATTORI DI RISCHIO E PRIORITA'  NEGLI INTERVENTI MIGLIORATIVI (</t>
    </r>
    <r>
      <rPr>
        <sz val="18"/>
        <color indexed="9"/>
        <rFont val="Arial"/>
        <family val="2"/>
      </rPr>
      <t>descrivere il lato peggiore o entrambi se il lavoro è simmetrico</t>
    </r>
    <r>
      <rPr>
        <b/>
        <sz val="18"/>
        <color indexed="9"/>
        <rFont val="Arial"/>
        <family val="2"/>
      </rPr>
      <t>)</t>
    </r>
  </si>
  <si>
    <t xml:space="preserve">Lato esaminato </t>
  </si>
  <si>
    <t>altro: indicare solo quelli elencati nel foglio di commento allegato</t>
  </si>
  <si>
    <t>DESCRIZIONE DEL LAVORO RIPETITIVO</t>
  </si>
  <si>
    <t>Durata media  NETTA nel turno del lavoro ripetitivo (in minuti)</t>
  </si>
  <si>
    <t>MENO DI 1/3 DEL TEMPO</t>
  </si>
  <si>
    <t>CIRCA 1/3 DEL TEMPO</t>
  </si>
  <si>
    <t>CIRCA META' DEL TEMPO</t>
  </si>
  <si>
    <t>CIRCA 2/3 DEL TEMPO</t>
  </si>
  <si>
    <t>CIRCA TUTTO IL TEMPO</t>
  </si>
  <si>
    <t>NOTE</t>
  </si>
  <si>
    <t>Linea/postazione/compito</t>
  </si>
  <si>
    <t>Breve  descrizione del compito</t>
  </si>
  <si>
    <t>FLESSO-ESTENSIONI E DEVIAZIONE RADIO-ULNARE</t>
  </si>
  <si>
    <t>picchi di 1-2 secondi ciascuno ogni 10 minuti</t>
  </si>
  <si>
    <t>%differenza fra tempo di ciclo osservato e tempo di ciclo raccomandato</t>
  </si>
  <si>
    <t>Ci sono veri e propri cicli:
scrivere il numero dei pezzi/lavoratore/turno</t>
  </si>
  <si>
    <t>non ci sono veri cicli ma si ripetono sempre le stesse azioni: scrivere ( in secondi), il tempo di osservazione rappresentativo scelto</t>
  </si>
  <si>
    <t>Ci sono veri e propri cicli:
scrivere il tempo di ciclo osservato (in secondi)</t>
  </si>
  <si>
    <t>minuti non giustificati</t>
  </si>
  <si>
    <t>punt</t>
  </si>
  <si>
    <t>destro</t>
  </si>
  <si>
    <t>sinistro</t>
  </si>
  <si>
    <t>N.AZIONI</t>
  </si>
  <si>
    <t>TEMPO CICLO UTILIZZATO</t>
  </si>
  <si>
    <t>buona parte del tempo (più della metà)</t>
  </si>
  <si>
    <t>sx</t>
  </si>
  <si>
    <t>con interruzioni</t>
  </si>
  <si>
    <t>senza interruzioni</t>
  </si>
  <si>
    <t>punteggio dx</t>
  </si>
  <si>
    <t>punteggio sx</t>
  </si>
  <si>
    <t>SONO POSSIBILI BREVI INTERRUZIONI (il ritmo non è completamente imposto dalla macchina)</t>
  </si>
  <si>
    <t>punteggi</t>
  </si>
  <si>
    <t>FREQUENZA: azioni dinamiche</t>
  </si>
  <si>
    <t>FREQUENZA: azioni statiche</t>
  </si>
  <si>
    <t xml:space="preserve"> è mantenuto un oggetto in presa statica per una durata di almeno 5sec., che occupa 2/3 del tempo ciclo o del periodo di osservazione;</t>
  </si>
  <si>
    <t xml:space="preserve"> è mantenuto un oggetto in presa statica per una durata di almeno 5sec., che occupa 3/3 del tempo ciclo o del periodo di osservazione</t>
  </si>
  <si>
    <t>DESTRO</t>
  </si>
  <si>
    <t>SINISTRO</t>
  </si>
  <si>
    <t>PUNTEGGIO FINALE  FREQUQNZA</t>
  </si>
  <si>
    <t>POSTURE  INCONGRUE DEGLI ARTI SUP.A DX</t>
  </si>
  <si>
    <t>POSTURE  INCONGRUE DEGLI ARTI SUP.A SX</t>
  </si>
  <si>
    <t>P. POSTURA  DX</t>
  </si>
  <si>
    <t>P. POSTURA  SX</t>
  </si>
  <si>
    <t>FORZA LATO DESTRO</t>
  </si>
  <si>
    <t>FORZA LATO SINISTRO</t>
  </si>
  <si>
    <t xml:space="preserve">checklist OCRA </t>
  </si>
  <si>
    <t>N.ORE SENZA ADEGUATO RECUPERO</t>
  </si>
  <si>
    <t>IPOTESI FINALE moltiplicatore correttore recupero</t>
  </si>
  <si>
    <t>dx</t>
  </si>
  <si>
    <t>sono presenti tempi di recupero interni al ciclo</t>
  </si>
  <si>
    <t>intorno all'1% del tempo</t>
  </si>
  <si>
    <t>intorno al 5% del tempo</t>
  </si>
  <si>
    <t>intorno al 10% del tempo e oltre</t>
  </si>
  <si>
    <t>NOTE SULL'USO DELLA FORZA</t>
  </si>
  <si>
    <t>Valutazione automatica dei compiti ripetitivi con checklist OCRA
 modello tradizionale</t>
  </si>
  <si>
    <t>DURATA  del TEMPO TOTALE NETTO DI CICLO calcolato o CADENZA (secondi)</t>
  </si>
  <si>
    <t>MOLTIPLICATORE RECUPERO</t>
  </si>
  <si>
    <t>MOLTIPLICATORE  DURATA</t>
  </si>
  <si>
    <t>DURATA TURNO (min) LORDA</t>
  </si>
  <si>
    <t>DURATA TURNO (min) EFFETTIVA</t>
  </si>
  <si>
    <t>CALCOLO AUTOMATICO</t>
  </si>
  <si>
    <t>CALCOLO MANUALE
N. ORE SENZA ADEGUATO RECUPERO</t>
  </si>
  <si>
    <t>Se le azioni sono molto rapide e difficili da contare (&gt; 70az/min), apporre una "X" nella casella, senza contare le azioni tecniche</t>
  </si>
  <si>
    <t>Note ed osservazioni</t>
  </si>
  <si>
    <t>n° dx</t>
  </si>
  <si>
    <t>n° sx</t>
  </si>
  <si>
    <t>DISTRIBUZIONE DELLE PAUSE</t>
  </si>
  <si>
    <t>inizio turno</t>
  </si>
  <si>
    <t>fine turno</t>
  </si>
  <si>
    <t>ritmo imposto: lavoro su linea in scorrimento a velocità molto lenta</t>
  </si>
  <si>
    <t>ritmo imposto senza possibilità di modulazione su linea in movimento</t>
  </si>
  <si>
    <t>indicare il numero della azioni tecniche  osservate separatamente per l'arto destro e sinistro</t>
  </si>
  <si>
    <t>DURATA LAVORI NON RIPETITIVI (pulizie, approvvigionamenti……) in minuti</t>
  </si>
  <si>
    <t>P. FORZA DX</t>
  </si>
  <si>
    <t>P. FORZA SX</t>
  </si>
  <si>
    <t>moltiplicatore recupero</t>
  </si>
  <si>
    <t xml:space="preserve">PUNTEGGIO FINALE INTRINSECO
indice independente durata </t>
  </si>
  <si>
    <t xml:space="preserve">PUNTEGGIO FINALE PARZIALE
indipendente da recupero e durata </t>
  </si>
  <si>
    <t>AZIONI TECNICHE DX</t>
  </si>
  <si>
    <t>AZIONI TECNICHE SX</t>
  </si>
  <si>
    <t>prende, distacca,posiziona</t>
  </si>
  <si>
    <t>prende,gira, posiziona, schiaccia</t>
  </si>
  <si>
    <t>batte 25 colpi e prende</t>
  </si>
  <si>
    <t>RISCHI FISICI</t>
  </si>
  <si>
    <t>COMPLEM. O
RGANIZZATIVI</t>
  </si>
  <si>
    <t>a cura di Daniela Colombini, Enrico Occhipinti, Marco Cerbai  - Unità di Ricerca EPM Milano</t>
  </si>
  <si>
    <t>d. PUNTEGGIO FINALE CHECKLIST OCRA, PONDERATO PER LA DURATA</t>
  </si>
  <si>
    <t xml:space="preserve">almeno 1/3  del tempo </t>
  </si>
  <si>
    <t>descrivere nella parte in bianco a sinistra il fattore o i fattori presenti  e barrare la casella/a  a   destra</t>
  </si>
  <si>
    <t xml:space="preserve">DURATA (in minuti) EFFETTIVA COMPLESSIVA DI TUTTE LE PAUSE O ALTRE INTERRUZIONI DI ATTIVITA' DEGLI ARTI SUPERIORI  (COSTANTI E DI DURATA CONSECUTIVA DI ALMENO 8  MINUTI):  ESCLUDERE LA PAUSA MENSA </t>
  </si>
  <si>
    <t>SE ESISTE UNA PAUSA MENSA DI ALMENO  30 MINUTI (NON RETRIBUITA,FUORI ORARIO DI LAVORO) O ALTRE INTERRUZIONI DI ATTIVITA' (COME TRASFERIMENTI IN ALTRE SEDI DELLA DURATA DI PIU' DI 30 MINUTI), INDICARNE IL NUMERO.</t>
  </si>
  <si>
    <t>8 ORE</t>
  </si>
  <si>
    <t>FINO A</t>
  </si>
  <si>
    <r>
      <t xml:space="preserve">uso di forza </t>
    </r>
    <r>
      <rPr>
        <b/>
        <sz val="20"/>
        <color indexed="9"/>
        <rFont val="Arial"/>
        <family val="2"/>
      </rPr>
      <t>moderata i</t>
    </r>
    <r>
      <rPr>
        <sz val="20"/>
        <color indexed="9"/>
        <rFont val="Arial"/>
        <family val="2"/>
      </rPr>
      <t>n uso attrezzi o ogni altra azione lavorativa</t>
    </r>
  </si>
  <si>
    <r>
      <t xml:space="preserve">picchi di forza FORTE (Borg 5--6-7) </t>
    </r>
    <r>
      <rPr>
        <sz val="20"/>
        <color indexed="9"/>
        <rFont val="Arial"/>
        <family val="2"/>
      </rPr>
      <t xml:space="preserve"> in uso attrezzi o ogni altra azione lavorativa</t>
    </r>
  </si>
  <si>
    <r>
      <t xml:space="preserve">picchi di forzaINTENSA (Borg 8-9-10) </t>
    </r>
    <r>
      <rPr>
        <sz val="20"/>
        <color indexed="9"/>
        <rFont val="Arial"/>
        <family val="2"/>
      </rPr>
      <t xml:space="preserve"> in uso attrezzi o ogni altra azione lavorativa</t>
    </r>
  </si>
  <si>
    <t>uso strumenti vibranti ( MARTELLI PNEUNATIC, FRESE ECC, E AVVITATORI SE DETERMINANO CONTRACCOLPI)</t>
  </si>
  <si>
    <r>
      <t xml:space="preserve">N.PAUSE EFFETTIVE NEL TURNO (O ALTRE INTERRUZIONI COSTANTI DI ATTIVITA' DEGLI ARTI SUPERIORI), DI DURATA UGUALE O SUPERIORE A 8 MINUTI ), ESCLUSA PAUSA MENSA  </t>
    </r>
    <r>
      <rPr>
        <b/>
        <u/>
        <sz val="20"/>
        <rFont val="Arial"/>
        <family val="2"/>
      </rPr>
      <t>considerabili come recuperi</t>
    </r>
  </si>
  <si>
    <r>
      <t xml:space="preserve">PRESENZA DI COMPITO RIPETITIVO </t>
    </r>
    <r>
      <rPr>
        <sz val="20"/>
        <rFont val="Arial"/>
        <family val="2"/>
      </rPr>
      <t>= il termine non e' sinonimo di presenza di rischio.La checklist va applicata quando il compito e' organizzato a cicli, indipendentemente dalla loro durata, o quando il compito è caratterizzato dalla ripetizione degli stessi</t>
    </r>
  </si>
  <si>
    <t>x</t>
  </si>
  <si>
    <t>18/6/2018 copyright Colombini Daniela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</si>
</sst>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
    <numFmt numFmtId="165" formatCode="0.0"/>
    <numFmt numFmtId="166" formatCode="_([$€]* #,##0.00_);_([$€]* \(#,##0.00\);_([$€]* &quot;-&quot;??_);_(@_)"/>
    <numFmt numFmtId="167" formatCode="_-* #,##0_-;\-* #,##0_-;_-* &quot;-&quot;??_-;_-@_-"/>
    <numFmt numFmtId="168" formatCode="_-* #,##0.000_-;\-* #,##0.000_-;_-* &quot;-&quot;???_-;_-@_-"/>
    <numFmt numFmtId="169" formatCode=";;;"/>
    <numFmt numFmtId="170" formatCode="_-* #,##0.0_-;\-* #,##0.0_-;_-* &quot;-&quot;?_-;_-@_-"/>
  </numFmts>
  <fonts count="104" x14ac:knownFonts="1">
    <font>
      <sz val="10"/>
      <name val="Arial"/>
    </font>
    <font>
      <sz val="10"/>
      <name val="Arial"/>
      <family val="2"/>
    </font>
    <font>
      <b/>
      <sz val="12"/>
      <name val="Arial"/>
      <family val="2"/>
    </font>
    <font>
      <b/>
      <sz val="10"/>
      <name val="Arial"/>
      <family val="2"/>
    </font>
    <font>
      <sz val="16"/>
      <name val="Arial"/>
      <family val="2"/>
    </font>
    <font>
      <sz val="14"/>
      <name val="Arial"/>
      <family val="2"/>
    </font>
    <font>
      <sz val="12"/>
      <name val="Arial"/>
      <family val="2"/>
    </font>
    <font>
      <b/>
      <sz val="12"/>
      <color indexed="63"/>
      <name val="Arial Narrow"/>
      <family val="2"/>
    </font>
    <font>
      <b/>
      <sz val="14"/>
      <color indexed="63"/>
      <name val="Arial Narrow"/>
      <family val="2"/>
    </font>
    <font>
      <b/>
      <sz val="18"/>
      <name val="Arial"/>
      <family val="2"/>
    </font>
    <font>
      <b/>
      <sz val="16"/>
      <name val="Arial"/>
      <family val="2"/>
    </font>
    <font>
      <b/>
      <sz val="12"/>
      <color indexed="61"/>
      <name val="Arial"/>
      <family val="2"/>
    </font>
    <font>
      <b/>
      <sz val="12"/>
      <color indexed="63"/>
      <name val="Arial"/>
      <family val="2"/>
    </font>
    <font>
      <b/>
      <sz val="18"/>
      <name val="Arial Black"/>
      <family val="2"/>
    </font>
    <font>
      <sz val="12"/>
      <name val="Arial Narrow"/>
      <family val="2"/>
    </font>
    <font>
      <b/>
      <sz val="14"/>
      <name val="Arial"/>
      <family val="2"/>
    </font>
    <font>
      <b/>
      <sz val="20"/>
      <name val="Arial"/>
      <family val="2"/>
    </font>
    <font>
      <sz val="20"/>
      <name val="Arial"/>
      <family val="2"/>
    </font>
    <font>
      <sz val="11"/>
      <name val="Arial"/>
      <family val="2"/>
    </font>
    <font>
      <b/>
      <sz val="20"/>
      <color indexed="13"/>
      <name val="Arial"/>
      <family val="2"/>
    </font>
    <font>
      <sz val="10"/>
      <name val="Arial Narrow"/>
      <family val="2"/>
    </font>
    <font>
      <u/>
      <sz val="5"/>
      <color indexed="12"/>
      <name val="Arial"/>
      <family val="2"/>
    </font>
    <font>
      <b/>
      <sz val="24"/>
      <color indexed="8"/>
      <name val="Arial"/>
      <family val="2"/>
    </font>
    <font>
      <sz val="14"/>
      <name val="Arial Black"/>
      <family val="2"/>
    </font>
    <font>
      <sz val="16"/>
      <name val="Arial Narrow"/>
      <family val="2"/>
    </font>
    <font>
      <sz val="12"/>
      <name val="Arial"/>
      <family val="2"/>
    </font>
    <font>
      <sz val="18"/>
      <name val="Arial"/>
      <family val="2"/>
    </font>
    <font>
      <sz val="16"/>
      <name val="Arial"/>
      <family val="2"/>
    </font>
    <font>
      <b/>
      <sz val="16"/>
      <color indexed="9"/>
      <name val="Tahoma"/>
      <family val="2"/>
    </font>
    <font>
      <b/>
      <sz val="24"/>
      <color indexed="13"/>
      <name val="Tahoma"/>
      <family val="2"/>
    </font>
    <font>
      <sz val="20"/>
      <name val="Arial"/>
      <family val="2"/>
    </font>
    <font>
      <sz val="14"/>
      <name val="Arial"/>
      <family val="2"/>
    </font>
    <font>
      <sz val="16"/>
      <color indexed="9"/>
      <name val="Arial"/>
      <family val="2"/>
    </font>
    <font>
      <sz val="16"/>
      <color indexed="9"/>
      <name val="Arial"/>
      <family val="2"/>
    </font>
    <font>
      <b/>
      <sz val="16"/>
      <color indexed="9"/>
      <name val="Arial"/>
      <family val="2"/>
    </font>
    <font>
      <sz val="16"/>
      <color indexed="57"/>
      <name val="Arial Black"/>
      <family val="2"/>
    </font>
    <font>
      <b/>
      <sz val="28"/>
      <name val="Arial"/>
      <family val="2"/>
    </font>
    <font>
      <b/>
      <sz val="18"/>
      <color indexed="9"/>
      <name val="Arial"/>
      <family val="2"/>
    </font>
    <font>
      <b/>
      <sz val="28"/>
      <color indexed="8"/>
      <name val="Arial"/>
      <family val="2"/>
    </font>
    <font>
      <b/>
      <sz val="18"/>
      <color indexed="8"/>
      <name val="Arial"/>
      <family val="2"/>
    </font>
    <font>
      <sz val="28"/>
      <name val="Arial"/>
      <family val="2"/>
    </font>
    <font>
      <sz val="14"/>
      <color indexed="9"/>
      <name val="Arial"/>
      <family val="2"/>
    </font>
    <font>
      <sz val="10"/>
      <name val="Arial"/>
      <family val="2"/>
    </font>
    <font>
      <b/>
      <sz val="18"/>
      <name val="Arial"/>
      <family val="2"/>
    </font>
    <font>
      <b/>
      <sz val="18"/>
      <color indexed="63"/>
      <name val="Arial Narrow"/>
      <family val="2"/>
    </font>
    <font>
      <b/>
      <sz val="14"/>
      <name val="Arial Narrow"/>
      <family val="2"/>
    </font>
    <font>
      <b/>
      <sz val="14"/>
      <color indexed="13"/>
      <name val="Arial Narrow"/>
      <family val="2"/>
    </font>
    <font>
      <b/>
      <sz val="14"/>
      <color indexed="13"/>
      <name val="Arial"/>
      <family val="2"/>
    </font>
    <font>
      <sz val="18"/>
      <color indexed="9"/>
      <name val="Arial"/>
      <family val="2"/>
    </font>
    <font>
      <b/>
      <sz val="18"/>
      <color indexed="9"/>
      <name val="Tahoma"/>
      <family val="2"/>
    </font>
    <font>
      <b/>
      <sz val="20"/>
      <color indexed="13"/>
      <name val="Tahoma"/>
      <family val="2"/>
    </font>
    <font>
      <b/>
      <sz val="36"/>
      <name val="Arial"/>
      <family val="2"/>
    </font>
    <font>
      <sz val="18"/>
      <name val="Arial"/>
      <family val="2"/>
    </font>
    <font>
      <sz val="18"/>
      <name val="Arial Narrow"/>
      <family val="2"/>
    </font>
    <font>
      <sz val="18"/>
      <color indexed="8"/>
      <name val="Arial"/>
      <family val="2"/>
    </font>
    <font>
      <sz val="18"/>
      <color indexed="9"/>
      <name val="Arial"/>
      <family val="2"/>
    </font>
    <font>
      <sz val="22"/>
      <name val="Arial"/>
      <family val="2"/>
    </font>
    <font>
      <b/>
      <sz val="48"/>
      <color indexed="9"/>
      <name val="Arial"/>
      <family val="2"/>
    </font>
    <font>
      <b/>
      <sz val="24"/>
      <color indexed="9"/>
      <name val="Arial"/>
      <family val="2"/>
    </font>
    <font>
      <sz val="20"/>
      <color indexed="9"/>
      <name val="Arial"/>
      <family val="2"/>
    </font>
    <font>
      <b/>
      <sz val="24"/>
      <name val="Arial"/>
      <family val="2"/>
    </font>
    <font>
      <b/>
      <sz val="26"/>
      <color indexed="9"/>
      <name val="Arial"/>
      <family val="2"/>
    </font>
    <font>
      <sz val="36"/>
      <name val="Arial"/>
      <family val="2"/>
    </font>
    <font>
      <sz val="36"/>
      <name val="Arial"/>
      <family val="2"/>
    </font>
    <font>
      <sz val="18"/>
      <name val="Arial Black"/>
      <family val="2"/>
    </font>
    <font>
      <sz val="18"/>
      <color indexed="10"/>
      <name val="Arial"/>
      <family val="2"/>
    </font>
    <font>
      <b/>
      <sz val="18"/>
      <color indexed="10"/>
      <name val="Arial"/>
      <family val="2"/>
    </font>
    <font>
      <sz val="24"/>
      <name val="Arial"/>
      <family val="2"/>
    </font>
    <font>
      <b/>
      <sz val="24"/>
      <color indexed="9"/>
      <name val="Arial Black"/>
      <family val="2"/>
    </font>
    <font>
      <sz val="20"/>
      <color indexed="9"/>
      <name val="Arial"/>
      <family val="2"/>
    </font>
    <font>
      <sz val="20"/>
      <color indexed="81"/>
      <name val="Tahoma"/>
      <family val="2"/>
    </font>
    <font>
      <sz val="20"/>
      <color indexed="81"/>
      <name val="Arial"/>
      <family val="2"/>
    </font>
    <font>
      <sz val="10"/>
      <color indexed="23"/>
      <name val="Arial"/>
      <family val="2"/>
    </font>
    <font>
      <sz val="9"/>
      <name val="Arial Narrow"/>
      <family val="2"/>
    </font>
    <font>
      <sz val="14"/>
      <color indexed="9"/>
      <name val="Arial"/>
      <family val="2"/>
    </font>
    <font>
      <sz val="18"/>
      <color indexed="9"/>
      <name val="Gill Sans MT Condensed"/>
      <family val="2"/>
    </font>
    <font>
      <sz val="18"/>
      <name val="Gill Sans MT Condensed"/>
      <family val="2"/>
    </font>
    <font>
      <sz val="22"/>
      <color indexed="81"/>
      <name val="Tahoma"/>
      <family val="2"/>
    </font>
    <font>
      <b/>
      <sz val="26"/>
      <name val="Arial"/>
      <family val="2"/>
    </font>
    <font>
      <b/>
      <sz val="26"/>
      <name val="Arial"/>
      <family val="2"/>
    </font>
    <font>
      <sz val="26"/>
      <name val="Arial"/>
      <family val="2"/>
    </font>
    <font>
      <sz val="22"/>
      <name val="Arial"/>
      <family val="2"/>
    </font>
    <font>
      <b/>
      <sz val="22"/>
      <color indexed="63"/>
      <name val="Arial"/>
      <family val="2"/>
    </font>
    <font>
      <sz val="22"/>
      <color indexed="63"/>
      <name val="Arial"/>
      <family val="2"/>
    </font>
    <font>
      <b/>
      <sz val="18"/>
      <name val="Arial Narrow"/>
      <family val="2"/>
    </font>
    <font>
      <sz val="16"/>
      <color indexed="8"/>
      <name val="Arial"/>
      <family val="2"/>
    </font>
    <font>
      <b/>
      <sz val="20"/>
      <color indexed="81"/>
      <name val="Tahoma"/>
      <family val="2"/>
    </font>
    <font>
      <sz val="8"/>
      <name val="Arial"/>
      <family val="2"/>
    </font>
    <font>
      <b/>
      <sz val="16"/>
      <color rgb="FFFF0000"/>
      <name val="Arial"/>
      <family val="2"/>
    </font>
    <font>
      <b/>
      <sz val="20"/>
      <color indexed="81"/>
      <name val="Arial"/>
      <family val="2"/>
    </font>
    <font>
      <b/>
      <u/>
      <sz val="20"/>
      <color indexed="81"/>
      <name val="Arial"/>
      <family val="2"/>
    </font>
    <font>
      <b/>
      <sz val="20"/>
      <name val="Arial Black"/>
      <family val="2"/>
    </font>
    <font>
      <b/>
      <sz val="20"/>
      <color theme="0"/>
      <name val="Arial"/>
      <family val="2"/>
    </font>
    <font>
      <sz val="20"/>
      <color indexed="42"/>
      <name val="Arial Black"/>
      <family val="2"/>
    </font>
    <font>
      <sz val="20"/>
      <color indexed="50"/>
      <name val="Arial Black"/>
      <family val="2"/>
    </font>
    <font>
      <b/>
      <sz val="20"/>
      <color indexed="9"/>
      <name val="Arial"/>
      <family val="2"/>
    </font>
    <font>
      <b/>
      <sz val="20"/>
      <color indexed="63"/>
      <name val="Arial Narrow"/>
      <family val="2"/>
    </font>
    <font>
      <sz val="20"/>
      <color indexed="63"/>
      <name val="Arial Narrow"/>
      <family val="2"/>
    </font>
    <font>
      <b/>
      <u/>
      <sz val="20"/>
      <name val="Arial"/>
      <family val="2"/>
    </font>
    <font>
      <sz val="14"/>
      <color theme="0"/>
      <name val="Arial"/>
      <family val="2"/>
    </font>
    <font>
      <sz val="20"/>
      <color theme="0"/>
      <name val="Arial"/>
      <family val="2"/>
    </font>
    <font>
      <sz val="10"/>
      <color theme="0"/>
      <name val="Arial"/>
      <family val="2"/>
    </font>
    <font>
      <sz val="24"/>
      <name val="Arial Narrow"/>
      <family val="2"/>
    </font>
    <font>
      <sz val="24"/>
      <color indexed="8"/>
      <name val="Arial"/>
      <family val="2"/>
    </font>
  </fonts>
  <fills count="1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43"/>
        <bgColor indexed="64"/>
      </patternFill>
    </fill>
    <fill>
      <patternFill patternType="solid">
        <fgColor indexed="58"/>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rgb="FFFF0000"/>
        <bgColor indexed="64"/>
      </patternFill>
    </fill>
    <fill>
      <patternFill patternType="solid">
        <fgColor theme="0"/>
        <bgColor indexed="64"/>
      </patternFill>
    </fill>
    <fill>
      <patternFill patternType="solid">
        <fgColor rgb="FFCC00FF"/>
        <bgColor indexed="64"/>
      </patternFill>
    </fill>
  </fills>
  <borders count="6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5">
    <xf numFmtId="0" fontId="0" fillId="0" borderId="0"/>
    <xf numFmtId="0" fontId="21" fillId="0" borderId="0" applyNumberFormat="0" applyFill="0" applyBorder="0" applyAlignment="0" applyProtection="0">
      <alignment vertical="top"/>
      <protection locked="0"/>
    </xf>
    <xf numFmtId="166"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78">
    <xf numFmtId="0" fontId="0" fillId="0" borderId="0" xfId="0"/>
    <xf numFmtId="0" fontId="0" fillId="0" borderId="0" xfId="0" applyProtection="1"/>
    <xf numFmtId="0" fontId="0" fillId="2" borderId="1" xfId="0" applyFill="1" applyBorder="1" applyProtection="1"/>
    <xf numFmtId="0" fontId="0" fillId="2" borderId="0" xfId="0" applyFill="1" applyBorder="1" applyProtection="1"/>
    <xf numFmtId="0" fontId="3" fillId="0" borderId="0" xfId="0" applyFont="1" applyFill="1" applyBorder="1" applyAlignment="1" applyProtection="1">
      <alignment horizontal="center"/>
    </xf>
    <xf numFmtId="0" fontId="0" fillId="0" borderId="0" xfId="0" applyFill="1" applyBorder="1" applyProtection="1"/>
    <xf numFmtId="0" fontId="0" fillId="0" borderId="0" xfId="0" applyBorder="1" applyProtection="1"/>
    <xf numFmtId="0" fontId="0" fillId="0" borderId="0" xfId="0" applyFill="1" applyProtection="1"/>
    <xf numFmtId="0" fontId="0" fillId="0" borderId="0" xfId="0" applyAlignment="1" applyProtection="1">
      <alignment horizontal="center" vertical="center" wrapText="1"/>
    </xf>
    <xf numFmtId="0" fontId="3" fillId="4" borderId="3" xfId="0" applyFont="1" applyFill="1" applyBorder="1" applyAlignment="1" applyProtection="1">
      <alignment horizontal="center"/>
    </xf>
    <xf numFmtId="0" fontId="0" fillId="0" borderId="0" xfId="0" applyFill="1" applyBorder="1" applyAlignment="1" applyProtection="1">
      <alignment vertical="top" wrapText="1"/>
    </xf>
    <xf numFmtId="0" fontId="0" fillId="2" borderId="0" xfId="0" applyFill="1" applyProtection="1"/>
    <xf numFmtId="0" fontId="18" fillId="0" borderId="0" xfId="0" applyFont="1" applyFill="1" applyProtection="1"/>
    <xf numFmtId="0" fontId="18" fillId="0" borderId="0" xfId="0" applyFont="1" applyFill="1" applyBorder="1" applyProtection="1"/>
    <xf numFmtId="0" fontId="0" fillId="2" borderId="0" xfId="0" applyFill="1" applyBorder="1" applyAlignment="1" applyProtection="1">
      <alignment horizontal="center" vertical="center"/>
    </xf>
    <xf numFmtId="0" fontId="3" fillId="2" borderId="0" xfId="0" applyFont="1" applyFill="1" applyBorder="1" applyAlignment="1" applyProtection="1">
      <alignment horizontal="left"/>
    </xf>
    <xf numFmtId="0" fontId="0" fillId="2" borderId="4" xfId="0" applyFill="1" applyBorder="1" applyProtection="1"/>
    <xf numFmtId="0" fontId="0" fillId="0" borderId="0" xfId="0" applyFill="1" applyBorder="1" applyAlignment="1">
      <alignment horizontal="center"/>
    </xf>
    <xf numFmtId="9" fontId="0" fillId="0" borderId="0" xfId="0" applyNumberFormat="1" applyFill="1" applyBorder="1" applyAlignment="1">
      <alignment horizontal="center"/>
    </xf>
    <xf numFmtId="0" fontId="16" fillId="2" borderId="2" xfId="0" applyFont="1" applyFill="1" applyBorder="1" applyAlignment="1" applyProtection="1">
      <alignment horizontal="center" vertical="center" wrapText="1"/>
      <protection locked="0"/>
    </xf>
    <xf numFmtId="0" fontId="30" fillId="5" borderId="2" xfId="0" applyFont="1" applyFill="1" applyBorder="1" applyProtection="1"/>
    <xf numFmtId="0" fontId="0" fillId="6" borderId="5" xfId="0" applyFill="1" applyBorder="1" applyProtection="1"/>
    <xf numFmtId="0" fontId="0" fillId="6" borderId="6" xfId="0" applyFill="1" applyBorder="1" applyProtection="1"/>
    <xf numFmtId="0" fontId="0" fillId="6" borderId="0" xfId="0" applyFill="1" applyBorder="1" applyProtection="1"/>
    <xf numFmtId="0" fontId="0" fillId="6" borderId="1" xfId="0" applyFill="1" applyBorder="1" applyProtection="1"/>
    <xf numFmtId="0" fontId="0" fillId="6" borderId="7" xfId="0" applyFill="1" applyBorder="1" applyProtection="1"/>
    <xf numFmtId="0" fontId="2" fillId="6" borderId="0" xfId="0" applyFont="1" applyFill="1" applyBorder="1" applyProtection="1"/>
    <xf numFmtId="0" fontId="3" fillId="6" borderId="0" xfId="0" applyFont="1" applyFill="1" applyBorder="1" applyProtection="1"/>
    <xf numFmtId="0" fontId="4" fillId="6" borderId="0" xfId="0" applyFont="1" applyFill="1" applyBorder="1" applyProtection="1"/>
    <xf numFmtId="0" fontId="27" fillId="6" borderId="0" xfId="0" applyFont="1" applyFill="1" applyBorder="1" applyAlignment="1" applyProtection="1">
      <alignment horizontal="left"/>
    </xf>
    <xf numFmtId="0" fontId="0" fillId="6" borderId="0" xfId="0" applyFill="1" applyBorder="1" applyAlignment="1" applyProtection="1">
      <alignment horizontal="left"/>
    </xf>
    <xf numFmtId="0" fontId="24" fillId="6" borderId="0" xfId="0" applyFont="1" applyFill="1" applyBorder="1" applyAlignment="1" applyProtection="1">
      <alignment horizontal="left"/>
    </xf>
    <xf numFmtId="0" fontId="10" fillId="6" borderId="0" xfId="0" applyFont="1" applyFill="1" applyBorder="1" applyAlignment="1" applyProtection="1">
      <alignment horizontal="left"/>
    </xf>
    <xf numFmtId="0" fontId="31" fillId="6" borderId="0" xfId="0" applyFont="1" applyFill="1" applyBorder="1" applyProtection="1"/>
    <xf numFmtId="0" fontId="0" fillId="6" borderId="0" xfId="0" applyFill="1" applyBorder="1" applyAlignment="1" applyProtection="1">
      <alignment horizontal="center" vertical="center" wrapText="1"/>
    </xf>
    <xf numFmtId="0" fontId="7"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2" fillId="6" borderId="0" xfId="0" applyFont="1" applyFill="1" applyBorder="1" applyAlignment="1" applyProtection="1">
      <alignment horizontal="center" vertical="center" wrapText="1"/>
    </xf>
    <xf numFmtId="0" fontId="0" fillId="6" borderId="8" xfId="0" applyFill="1" applyBorder="1" applyProtection="1"/>
    <xf numFmtId="0" fontId="12" fillId="6" borderId="0" xfId="0" applyFont="1" applyFill="1" applyBorder="1" applyAlignment="1" applyProtection="1">
      <alignment horizontal="left" vertical="center" wrapText="1"/>
    </xf>
    <xf numFmtId="0" fontId="32" fillId="6" borderId="0" xfId="0" applyFont="1" applyFill="1" applyBorder="1" applyAlignment="1" applyProtection="1">
      <alignment horizontal="left"/>
    </xf>
    <xf numFmtId="0" fontId="4" fillId="6" borderId="0" xfId="0" applyFont="1" applyFill="1" applyBorder="1" applyAlignment="1" applyProtection="1">
      <alignment horizontal="left"/>
    </xf>
    <xf numFmtId="0" fontId="33" fillId="6" borderId="0" xfId="0" applyFont="1" applyFill="1" applyBorder="1" applyAlignment="1" applyProtection="1">
      <alignment horizontal="left"/>
    </xf>
    <xf numFmtId="0" fontId="12" fillId="6" borderId="0" xfId="0" applyFont="1" applyFill="1" applyBorder="1" applyAlignment="1" applyProtection="1">
      <alignment wrapText="1"/>
    </xf>
    <xf numFmtId="0" fontId="0" fillId="6" borderId="0" xfId="0" applyFill="1" applyBorder="1" applyAlignment="1" applyProtection="1">
      <alignment wrapText="1"/>
    </xf>
    <xf numFmtId="0" fontId="15" fillId="6" borderId="0" xfId="0" applyFont="1" applyFill="1" applyBorder="1" applyAlignment="1" applyProtection="1">
      <alignment horizontal="left"/>
    </xf>
    <xf numFmtId="0" fontId="33" fillId="6" borderId="0" xfId="0" applyFont="1" applyFill="1" applyBorder="1" applyAlignment="1" applyProtection="1">
      <alignment vertical="center"/>
    </xf>
    <xf numFmtId="0" fontId="35" fillId="7" borderId="9" xfId="0" applyFont="1" applyFill="1" applyBorder="1" applyAlignment="1" applyProtection="1">
      <alignment horizontal="center" vertical="center" wrapText="1"/>
    </xf>
    <xf numFmtId="0" fontId="36" fillId="2" borderId="10"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11" xfId="0" applyFont="1" applyFill="1" applyBorder="1" applyAlignment="1" applyProtection="1">
      <alignment horizontal="center" vertical="center" wrapText="1"/>
      <protection locked="0"/>
    </xf>
    <xf numFmtId="0" fontId="36" fillId="2" borderId="12" xfId="0" applyFont="1" applyFill="1" applyBorder="1" applyAlignment="1" applyProtection="1">
      <alignment horizontal="center" vertical="center" wrapText="1"/>
      <protection locked="0"/>
    </xf>
    <xf numFmtId="0" fontId="36" fillId="2" borderId="13" xfId="0" applyFont="1" applyFill="1" applyBorder="1" applyAlignment="1" applyProtection="1">
      <alignment horizontal="center" vertical="center" wrapText="1"/>
      <protection locked="0"/>
    </xf>
    <xf numFmtId="0" fontId="0" fillId="6" borderId="15" xfId="0" applyFill="1" applyBorder="1" applyProtection="1"/>
    <xf numFmtId="0" fontId="0" fillId="3" borderId="16" xfId="0" applyFill="1" applyBorder="1" applyProtection="1"/>
    <xf numFmtId="0" fontId="0" fillId="3" borderId="7" xfId="0" applyFill="1" applyBorder="1" applyAlignment="1" applyProtection="1">
      <alignment horizontal="center" vertical="center" wrapText="1"/>
    </xf>
    <xf numFmtId="0" fontId="0" fillId="3" borderId="7" xfId="0" applyFill="1" applyBorder="1" applyAlignment="1" applyProtection="1">
      <alignment vertical="top" wrapText="1"/>
    </xf>
    <xf numFmtId="0" fontId="0" fillId="3" borderId="7" xfId="0" applyFill="1" applyBorder="1" applyProtection="1"/>
    <xf numFmtId="0" fontId="0" fillId="3" borderId="8" xfId="0" applyFill="1" applyBorder="1" applyAlignment="1" applyProtection="1">
      <alignment horizontal="center" vertical="center" wrapText="1"/>
    </xf>
    <xf numFmtId="0" fontId="11" fillId="3" borderId="8" xfId="0" applyFont="1" applyFill="1" applyBorder="1" applyAlignment="1" applyProtection="1">
      <alignment vertical="center" wrapText="1"/>
    </xf>
    <xf numFmtId="0" fontId="12" fillId="3" borderId="8" xfId="0" applyFont="1" applyFill="1" applyBorder="1" applyAlignment="1" applyProtection="1">
      <alignment horizontal="left" vertical="center" wrapText="1"/>
    </xf>
    <xf numFmtId="0" fontId="6" fillId="3" borderId="8" xfId="0" applyFont="1" applyFill="1" applyBorder="1" applyAlignment="1" applyProtection="1">
      <alignment vertical="top" wrapText="1"/>
    </xf>
    <xf numFmtId="0" fontId="0" fillId="3" borderId="8" xfId="0" applyFill="1" applyBorder="1" applyProtection="1"/>
    <xf numFmtId="0" fontId="0" fillId="6" borderId="0" xfId="0" applyFill="1" applyBorder="1" applyAlignment="1" applyProtection="1">
      <alignment horizontal="left" vertical="center"/>
    </xf>
    <xf numFmtId="0" fontId="20" fillId="6" borderId="0" xfId="0" applyFont="1" applyFill="1" applyBorder="1" applyAlignment="1" applyProtection="1">
      <alignment wrapText="1"/>
    </xf>
    <xf numFmtId="0" fontId="0" fillId="6" borderId="4" xfId="0" applyFill="1" applyBorder="1" applyProtection="1"/>
    <xf numFmtId="0" fontId="0" fillId="6" borderId="17" xfId="0" applyFill="1" applyBorder="1" applyProtection="1"/>
    <xf numFmtId="0" fontId="40" fillId="6" borderId="17" xfId="0" applyFont="1" applyFill="1" applyBorder="1" applyProtection="1"/>
    <xf numFmtId="0" fontId="0" fillId="6" borderId="18" xfId="0" applyFill="1" applyBorder="1" applyProtection="1"/>
    <xf numFmtId="0" fontId="3" fillId="6" borderId="0" xfId="0" applyFont="1" applyFill="1" applyBorder="1" applyAlignment="1" applyProtection="1">
      <alignment vertical="center" wrapText="1"/>
    </xf>
    <xf numFmtId="0" fontId="3" fillId="3" borderId="8" xfId="0" applyFont="1" applyFill="1" applyBorder="1" applyAlignment="1" applyProtection="1">
      <alignment horizontal="center"/>
    </xf>
    <xf numFmtId="165" fontId="39" fillId="9" borderId="2" xfId="1" applyNumberFormat="1" applyFont="1" applyFill="1" applyBorder="1" applyAlignment="1" applyProtection="1">
      <alignment horizontal="center" vertical="center"/>
    </xf>
    <xf numFmtId="0" fontId="39" fillId="9" borderId="2" xfId="1" applyFont="1" applyFill="1" applyBorder="1" applyAlignment="1" applyProtection="1">
      <alignment horizontal="center" vertical="center"/>
    </xf>
    <xf numFmtId="0" fontId="6" fillId="0" borderId="0" xfId="0" applyFont="1" applyFill="1" applyBorder="1" applyAlignment="1" applyProtection="1">
      <alignment vertical="top" wrapText="1"/>
    </xf>
    <xf numFmtId="167" fontId="42" fillId="0" borderId="0" xfId="3" applyNumberFormat="1" applyFont="1" applyFill="1" applyBorder="1" applyAlignment="1">
      <alignment horizontal="center"/>
    </xf>
    <xf numFmtId="0" fontId="3" fillId="6" borderId="0" xfId="0" applyFont="1" applyFill="1" applyBorder="1" applyAlignment="1" applyProtection="1">
      <alignment horizontal="left" vertical="top"/>
    </xf>
    <xf numFmtId="9" fontId="42" fillId="0" borderId="0" xfId="4" applyFont="1" applyAlignment="1">
      <alignment horizontal="center"/>
    </xf>
    <xf numFmtId="0" fontId="3" fillId="2" borderId="7" xfId="0" applyFont="1" applyFill="1" applyBorder="1" applyAlignment="1" applyProtection="1">
      <alignment horizontal="left"/>
    </xf>
    <xf numFmtId="2" fontId="31" fillId="0" borderId="0" xfId="0" applyNumberFormat="1" applyFont="1" applyFill="1" applyBorder="1"/>
    <xf numFmtId="169" fontId="31" fillId="0" borderId="0" xfId="0" applyNumberFormat="1" applyFont="1" applyFill="1" applyBorder="1"/>
    <xf numFmtId="2" fontId="31" fillId="0" borderId="0" xfId="0" applyNumberFormat="1" applyFont="1"/>
    <xf numFmtId="0" fontId="19" fillId="3" borderId="20" xfId="0" applyFont="1" applyFill="1" applyBorder="1" applyAlignment="1" applyProtection="1">
      <alignment horizontal="center"/>
    </xf>
    <xf numFmtId="0" fontId="4" fillId="6" borderId="0" xfId="0" applyFont="1" applyFill="1" applyBorder="1" applyAlignment="1" applyProtection="1">
      <alignment horizontal="center" vertical="center" wrapText="1"/>
    </xf>
    <xf numFmtId="0" fontId="18" fillId="0" borderId="21" xfId="0" applyFont="1" applyFill="1" applyBorder="1" applyProtection="1"/>
    <xf numFmtId="0" fontId="17" fillId="6" borderId="7" xfId="0" applyFont="1" applyFill="1" applyBorder="1" applyAlignment="1" applyProtection="1">
      <alignment horizontal="center" vertical="center" wrapText="1"/>
    </xf>
    <xf numFmtId="0" fontId="51" fillId="2" borderId="22" xfId="0" applyFont="1" applyFill="1" applyBorder="1" applyAlignment="1" applyProtection="1">
      <alignment horizontal="center" vertical="center" wrapText="1"/>
      <protection locked="0"/>
    </xf>
    <xf numFmtId="0" fontId="25" fillId="5" borderId="2" xfId="0" applyFont="1" applyFill="1" applyBorder="1" applyProtection="1"/>
    <xf numFmtId="0" fontId="35" fillId="6" borderId="0" xfId="0" applyFont="1" applyFill="1" applyBorder="1" applyAlignment="1" applyProtection="1">
      <alignment horizontal="center" vertical="center" wrapText="1"/>
    </xf>
    <xf numFmtId="0" fontId="51" fillId="6"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xf>
    <xf numFmtId="0" fontId="5" fillId="5" borderId="23" xfId="0" applyFont="1" applyFill="1" applyBorder="1" applyAlignment="1" applyProtection="1">
      <alignment horizontal="center" vertical="center"/>
    </xf>
    <xf numFmtId="0" fontId="5" fillId="5" borderId="10"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left" vertical="center" wrapText="1"/>
    </xf>
    <xf numFmtId="0" fontId="4" fillId="5" borderId="2" xfId="0" applyFont="1" applyFill="1" applyBorder="1" applyAlignment="1" applyProtection="1">
      <alignment horizontal="center" vertical="center" wrapText="1"/>
    </xf>
    <xf numFmtId="0" fontId="31" fillId="3" borderId="8" xfId="0" applyFont="1" applyFill="1" applyBorder="1" applyAlignment="1" applyProtection="1">
      <alignment horizontal="left"/>
    </xf>
    <xf numFmtId="0" fontId="37" fillId="6" borderId="0" xfId="0" applyFont="1" applyFill="1" applyBorder="1" applyAlignment="1" applyProtection="1">
      <alignment horizontal="left" vertical="center" wrapText="1"/>
    </xf>
    <xf numFmtId="0" fontId="9" fillId="5" borderId="0" xfId="0" applyFont="1" applyFill="1" applyBorder="1" applyAlignment="1" applyProtection="1">
      <alignment horizontal="center"/>
    </xf>
    <xf numFmtId="0" fontId="52" fillId="2" borderId="0" xfId="0" applyFont="1" applyFill="1" applyProtection="1"/>
    <xf numFmtId="0" fontId="3" fillId="0" borderId="0" xfId="0" applyFont="1" applyFill="1" applyBorder="1" applyAlignment="1">
      <alignment horizontal="left"/>
    </xf>
    <xf numFmtId="0" fontId="45" fillId="0" borderId="0" xfId="0" applyFont="1" applyFill="1" applyBorder="1" applyAlignment="1">
      <alignment horizontal="center" vertical="center" textRotation="90" wrapText="1"/>
    </xf>
    <xf numFmtId="0" fontId="14" fillId="0" borderId="0" xfId="0" applyFont="1" applyFill="1" applyBorder="1" applyAlignment="1">
      <alignment horizontal="center" vertical="center" textRotation="90" wrapText="1"/>
    </xf>
    <xf numFmtId="0" fontId="15" fillId="0" borderId="0" xfId="0" applyFont="1" applyFill="1" applyBorder="1" applyAlignment="1">
      <alignment horizontal="center" vertical="center" textRotation="90" wrapText="1"/>
    </xf>
    <xf numFmtId="0" fontId="42" fillId="0" borderId="0" xfId="0" applyFont="1" applyFill="1" applyBorder="1" applyAlignment="1">
      <alignment horizontal="center" vertical="center" textRotation="90" wrapText="1"/>
    </xf>
    <xf numFmtId="0" fontId="31" fillId="0" borderId="0" xfId="0" applyFont="1" applyFill="1" applyBorder="1" applyAlignment="1" applyProtection="1">
      <alignment horizontal="center"/>
    </xf>
    <xf numFmtId="0" fontId="31" fillId="0" borderId="0" xfId="0" applyFont="1" applyFill="1" applyBorder="1" applyAlignment="1" applyProtection="1">
      <alignment horizontal="center"/>
      <protection locked="0"/>
    </xf>
    <xf numFmtId="0" fontId="31" fillId="0" borderId="0" xfId="0" applyFont="1" applyFill="1" applyBorder="1" applyAlignment="1">
      <alignment horizontal="center"/>
    </xf>
    <xf numFmtId="165" fontId="34" fillId="0" borderId="0" xfId="0" applyNumberFormat="1" applyFont="1" applyFill="1" applyBorder="1" applyAlignment="1" applyProtection="1">
      <alignment horizontal="center" vertical="center"/>
    </xf>
    <xf numFmtId="0" fontId="0" fillId="6" borderId="7" xfId="0" applyFill="1" applyBorder="1" applyAlignment="1" applyProtection="1"/>
    <xf numFmtId="0" fontId="3" fillId="6" borderId="7" xfId="0" applyFont="1" applyFill="1" applyBorder="1" applyAlignment="1" applyProtection="1">
      <alignment horizontal="center"/>
    </xf>
    <xf numFmtId="0" fontId="0" fillId="6" borderId="7" xfId="0" applyFill="1" applyBorder="1" applyAlignment="1" applyProtection="1">
      <alignment horizontal="left"/>
    </xf>
    <xf numFmtId="0" fontId="6" fillId="6" borderId="7" xfId="0" applyFont="1" applyFill="1" applyBorder="1" applyAlignment="1" applyProtection="1">
      <alignment vertical="top" wrapText="1"/>
    </xf>
    <xf numFmtId="0" fontId="0" fillId="6" borderId="30" xfId="0" applyFill="1" applyBorder="1" applyProtection="1"/>
    <xf numFmtId="0" fontId="5" fillId="3" borderId="8" xfId="0" applyFont="1" applyFill="1" applyBorder="1" applyAlignment="1" applyProtection="1">
      <alignment horizontal="left"/>
    </xf>
    <xf numFmtId="0" fontId="31" fillId="3" borderId="8" xfId="0" applyFont="1" applyFill="1" applyBorder="1" applyAlignment="1" applyProtection="1">
      <alignment horizontal="left" vertical="center"/>
    </xf>
    <xf numFmtId="0" fontId="35" fillId="7" borderId="10" xfId="0" applyFont="1" applyFill="1" applyBorder="1" applyAlignment="1" applyProtection="1">
      <alignment horizontal="center" vertical="center" wrapText="1"/>
    </xf>
    <xf numFmtId="0" fontId="51" fillId="2" borderId="11" xfId="0" applyFont="1" applyFill="1" applyBorder="1" applyAlignment="1" applyProtection="1">
      <alignment horizontal="center" vertical="center" wrapText="1"/>
      <protection locked="0"/>
    </xf>
    <xf numFmtId="0" fontId="48" fillId="6" borderId="0" xfId="0" applyFont="1" applyFill="1" applyBorder="1" applyProtection="1"/>
    <xf numFmtId="0" fontId="52" fillId="6" borderId="0" xfId="0" applyFont="1" applyFill="1" applyBorder="1" applyProtection="1"/>
    <xf numFmtId="0" fontId="44" fillId="6" borderId="0" xfId="0" applyFont="1" applyFill="1" applyBorder="1" applyAlignment="1" applyProtection="1">
      <alignment vertical="center"/>
    </xf>
    <xf numFmtId="0" fontId="27" fillId="6" borderId="0" xfId="0" applyFont="1" applyFill="1" applyBorder="1" applyAlignment="1" applyProtection="1">
      <alignment vertical="center"/>
    </xf>
    <xf numFmtId="0" fontId="0" fillId="6" borderId="0" xfId="0" applyFill="1" applyBorder="1" applyAlignment="1" applyProtection="1">
      <alignment vertical="center"/>
    </xf>
    <xf numFmtId="0" fontId="24" fillId="6" borderId="0" xfId="0" applyFont="1" applyFill="1" applyBorder="1" applyAlignment="1" applyProtection="1">
      <alignment vertical="center"/>
    </xf>
    <xf numFmtId="0" fontId="10" fillId="6" borderId="0" xfId="0" applyFont="1" applyFill="1" applyBorder="1" applyAlignment="1" applyProtection="1">
      <alignment vertical="center"/>
    </xf>
    <xf numFmtId="0" fontId="25" fillId="0" borderId="0" xfId="0" applyFont="1" applyFill="1" applyBorder="1" applyAlignment="1" applyProtection="1">
      <alignment wrapText="1"/>
    </xf>
    <xf numFmtId="0" fontId="5" fillId="0" borderId="0" xfId="0" applyFont="1" applyFill="1" applyBorder="1" applyProtection="1"/>
    <xf numFmtId="2" fontId="56" fillId="0" borderId="0" xfId="0" applyNumberFormat="1" applyFont="1" applyProtection="1"/>
    <xf numFmtId="2" fontId="22" fillId="0" borderId="0" xfId="1" applyNumberFormat="1" applyFont="1" applyFill="1" applyBorder="1" applyAlignment="1" applyProtection="1">
      <alignment vertical="center"/>
    </xf>
    <xf numFmtId="0" fontId="58" fillId="7" borderId="8" xfId="0" applyFont="1" applyFill="1" applyBorder="1" applyAlignment="1" applyProtection="1">
      <alignment horizontal="center" vertical="center"/>
    </xf>
    <xf numFmtId="0" fontId="44" fillId="6" borderId="0" xfId="0" applyFont="1" applyFill="1" applyBorder="1" applyAlignment="1" applyProtection="1">
      <alignment horizontal="left" vertical="center"/>
    </xf>
    <xf numFmtId="0" fontId="9" fillId="6" borderId="0" xfId="0" applyFont="1" applyFill="1" applyBorder="1" applyAlignment="1" applyProtection="1">
      <alignment horizontal="left" vertical="center" wrapText="1"/>
    </xf>
    <xf numFmtId="0" fontId="48" fillId="6" borderId="0" xfId="0" applyFont="1" applyFill="1" applyBorder="1" applyAlignment="1" applyProtection="1">
      <alignment horizontal="center" vertical="center" wrapText="1"/>
    </xf>
    <xf numFmtId="2" fontId="31" fillId="4" borderId="2" xfId="0" applyNumberFormat="1" applyFont="1" applyFill="1" applyBorder="1"/>
    <xf numFmtId="2" fontId="31" fillId="4" borderId="2" xfId="3" applyNumberFormat="1" applyFont="1" applyFill="1" applyBorder="1"/>
    <xf numFmtId="2" fontId="30" fillId="4" borderId="2" xfId="0" applyNumberFormat="1" applyFont="1" applyFill="1" applyBorder="1"/>
    <xf numFmtId="2" fontId="30" fillId="4" borderId="2" xfId="3" applyNumberFormat="1" applyFont="1" applyFill="1" applyBorder="1"/>
    <xf numFmtId="2" fontId="30" fillId="4" borderId="2" xfId="0" applyNumberFormat="1" applyFont="1" applyFill="1" applyBorder="1" applyAlignment="1">
      <alignment horizontal="right"/>
    </xf>
    <xf numFmtId="165" fontId="30" fillId="4" borderId="2" xfId="0" applyNumberFormat="1" applyFont="1" applyFill="1" applyBorder="1"/>
    <xf numFmtId="0" fontId="30" fillId="6" borderId="0" xfId="0" applyFont="1" applyFill="1" applyBorder="1" applyAlignment="1" applyProtection="1">
      <alignment vertical="center" wrapText="1"/>
    </xf>
    <xf numFmtId="0" fontId="30" fillId="5" borderId="2" xfId="0" applyFont="1" applyFill="1" applyBorder="1" applyAlignment="1" applyProtection="1">
      <alignment horizontal="center" vertical="center" wrapText="1"/>
    </xf>
    <xf numFmtId="0" fontId="58" fillId="7" borderId="2" xfId="0" applyFont="1" applyFill="1" applyBorder="1" applyAlignment="1" applyProtection="1">
      <alignment horizontal="center" vertical="center"/>
    </xf>
    <xf numFmtId="0" fontId="30" fillId="0" borderId="0" xfId="0" applyFont="1" applyBorder="1" applyProtection="1"/>
    <xf numFmtId="0" fontId="30" fillId="0" borderId="0" xfId="0" applyFont="1" applyFill="1" applyProtection="1"/>
    <xf numFmtId="0" fontId="30" fillId="10" borderId="2" xfId="0" applyFont="1" applyFill="1" applyBorder="1" applyProtection="1"/>
    <xf numFmtId="0" fontId="30" fillId="5" borderId="2" xfId="0" applyFont="1" applyFill="1" applyBorder="1" applyAlignment="1" applyProtection="1">
      <alignment horizontal="center"/>
    </xf>
    <xf numFmtId="0" fontId="4" fillId="6" borderId="1" xfId="0" applyFont="1" applyFill="1" applyBorder="1" applyAlignment="1" applyProtection="1">
      <alignment vertical="top"/>
      <protection locked="0"/>
    </xf>
    <xf numFmtId="0" fontId="4" fillId="6" borderId="0" xfId="0" applyFont="1" applyFill="1" applyBorder="1" applyAlignment="1" applyProtection="1">
      <alignment vertical="top"/>
      <protection locked="0"/>
    </xf>
    <xf numFmtId="2" fontId="30" fillId="0" borderId="0" xfId="0" applyNumberFormat="1" applyFont="1" applyFill="1" applyBorder="1"/>
    <xf numFmtId="0" fontId="30" fillId="2" borderId="0" xfId="0" applyFont="1" applyFill="1" applyProtection="1"/>
    <xf numFmtId="2" fontId="30" fillId="5" borderId="2" xfId="0" applyNumberFormat="1" applyFont="1" applyFill="1" applyBorder="1"/>
    <xf numFmtId="0" fontId="52" fillId="0" borderId="0" xfId="0" applyFont="1" applyProtection="1"/>
    <xf numFmtId="0" fontId="63" fillId="2" borderId="2"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top"/>
    </xf>
    <xf numFmtId="0" fontId="48" fillId="6" borderId="0" xfId="0" applyFont="1" applyFill="1" applyBorder="1" applyAlignment="1" applyProtection="1">
      <alignment horizontal="center"/>
    </xf>
    <xf numFmtId="0" fontId="30" fillId="4" borderId="2" xfId="0" applyFont="1" applyFill="1" applyBorder="1" applyProtection="1"/>
    <xf numFmtId="0" fontId="30" fillId="4" borderId="2" xfId="0" applyFont="1" applyFill="1" applyBorder="1" applyAlignment="1" applyProtection="1">
      <alignment horizontal="center"/>
    </xf>
    <xf numFmtId="0" fontId="52" fillId="4" borderId="27" xfId="0" applyFont="1" applyFill="1" applyBorder="1" applyProtection="1"/>
    <xf numFmtId="0" fontId="26" fillId="4" borderId="32" xfId="0" applyFont="1" applyFill="1" applyBorder="1" applyProtection="1"/>
    <xf numFmtId="0" fontId="26" fillId="4" borderId="32" xfId="0" applyFont="1" applyFill="1" applyBorder="1" applyAlignment="1" applyProtection="1">
      <alignment horizontal="center" wrapText="1"/>
    </xf>
    <xf numFmtId="0" fontId="52" fillId="4" borderId="33" xfId="0" applyFont="1" applyFill="1" applyBorder="1" applyProtection="1"/>
    <xf numFmtId="0" fontId="52" fillId="4" borderId="34" xfId="0" applyFont="1" applyFill="1" applyBorder="1" applyProtection="1"/>
    <xf numFmtId="0" fontId="52" fillId="4" borderId="8" xfId="0" applyFont="1" applyFill="1" applyBorder="1" applyProtection="1"/>
    <xf numFmtId="0" fontId="26" fillId="4" borderId="2" xfId="0" applyFont="1" applyFill="1" applyBorder="1" applyProtection="1"/>
    <xf numFmtId="0" fontId="26" fillId="4" borderId="26" xfId="0" applyFont="1" applyFill="1" applyBorder="1" applyAlignment="1" applyProtection="1">
      <alignment wrapText="1"/>
    </xf>
    <xf numFmtId="0" fontId="26" fillId="4" borderId="32" xfId="0" applyFont="1" applyFill="1" applyBorder="1" applyAlignment="1" applyProtection="1">
      <alignment wrapText="1"/>
    </xf>
    <xf numFmtId="0" fontId="26" fillId="4" borderId="35" xfId="0" applyFont="1" applyFill="1" applyBorder="1" applyAlignment="1" applyProtection="1">
      <alignment wrapText="1"/>
    </xf>
    <xf numFmtId="0" fontId="52" fillId="4" borderId="0" xfId="0" applyFont="1" applyFill="1" applyBorder="1" applyProtection="1"/>
    <xf numFmtId="0" fontId="52" fillId="4" borderId="2" xfId="0" applyFont="1" applyFill="1" applyBorder="1" applyAlignment="1" applyProtection="1">
      <alignment horizontal="center"/>
    </xf>
    <xf numFmtId="0" fontId="52" fillId="4" borderId="2" xfId="0" applyFont="1" applyFill="1" applyBorder="1" applyProtection="1"/>
    <xf numFmtId="0" fontId="52" fillId="4" borderId="36" xfId="0" applyFont="1" applyFill="1" applyBorder="1" applyProtection="1"/>
    <xf numFmtId="0" fontId="64" fillId="4" borderId="2" xfId="0" applyFont="1" applyFill="1" applyBorder="1" applyProtection="1"/>
    <xf numFmtId="1" fontId="9" fillId="4" borderId="2" xfId="0" applyNumberFormat="1" applyFont="1" applyFill="1" applyBorder="1" applyAlignment="1" applyProtection="1">
      <alignment horizontal="center"/>
    </xf>
    <xf numFmtId="0" fontId="65" fillId="4" borderId="0" xfId="0" applyFont="1" applyFill="1" applyBorder="1" applyProtection="1"/>
    <xf numFmtId="0" fontId="52" fillId="4" borderId="8" xfId="0" applyFont="1" applyFill="1" applyBorder="1" applyAlignment="1" applyProtection="1">
      <alignment horizontal="center"/>
    </xf>
    <xf numFmtId="0" fontId="13" fillId="4" borderId="0" xfId="0" applyFont="1" applyFill="1" applyBorder="1" applyAlignment="1" applyProtection="1">
      <alignment horizontal="center"/>
    </xf>
    <xf numFmtId="0" fontId="52" fillId="4" borderId="0" xfId="0" applyFont="1" applyFill="1" applyBorder="1" applyAlignment="1" applyProtection="1"/>
    <xf numFmtId="165" fontId="66" fillId="4" borderId="0" xfId="0" applyNumberFormat="1" applyFont="1" applyFill="1" applyBorder="1" applyAlignment="1" applyProtection="1">
      <alignment horizontal="left"/>
    </xf>
    <xf numFmtId="0" fontId="65" fillId="4" borderId="0" xfId="0" applyFont="1" applyFill="1" applyBorder="1" applyAlignment="1" applyProtection="1">
      <alignment horizontal="center"/>
    </xf>
    <xf numFmtId="0" fontId="52" fillId="4" borderId="20" xfId="0" applyFont="1" applyFill="1" applyBorder="1" applyProtection="1"/>
    <xf numFmtId="0" fontId="52" fillId="4" borderId="21" xfId="0" applyFont="1" applyFill="1" applyBorder="1" applyProtection="1"/>
    <xf numFmtId="0" fontId="41" fillId="6" borderId="0" xfId="0" applyFont="1" applyFill="1" applyBorder="1" applyAlignment="1" applyProtection="1">
      <alignment vertical="center" wrapText="1"/>
    </xf>
    <xf numFmtId="0" fontId="41" fillId="6" borderId="36" xfId="0" applyFont="1" applyFill="1" applyBorder="1" applyAlignment="1" applyProtection="1">
      <alignment horizontal="right" vertical="center" wrapText="1"/>
    </xf>
    <xf numFmtId="0" fontId="41" fillId="6" borderId="32" xfId="0" applyFont="1" applyFill="1" applyBorder="1" applyAlignment="1" applyProtection="1">
      <alignment vertical="center" wrapText="1"/>
    </xf>
    <xf numFmtId="0" fontId="5" fillId="5" borderId="25" xfId="0" applyFont="1" applyFill="1" applyBorder="1" applyAlignment="1" applyProtection="1">
      <alignment horizontal="center" vertical="center" wrapText="1"/>
    </xf>
    <xf numFmtId="0" fontId="34" fillId="11" borderId="0" xfId="0" applyFont="1" applyFill="1" applyBorder="1" applyAlignment="1" applyProtection="1">
      <alignment horizontal="center" vertical="center" wrapText="1"/>
    </xf>
    <xf numFmtId="43" fontId="52" fillId="0" borderId="0" xfId="3" applyFont="1" applyFill="1" applyBorder="1" applyAlignment="1" applyProtection="1">
      <alignment horizontal="center"/>
    </xf>
    <xf numFmtId="0" fontId="17" fillId="0" borderId="0" xfId="0" applyFont="1" applyFill="1" applyBorder="1" applyAlignment="1" applyProtection="1">
      <alignment horizontal="left" vertical="center"/>
    </xf>
    <xf numFmtId="43" fontId="43" fillId="0" borderId="0" xfId="3" applyFont="1" applyFill="1" applyBorder="1" applyAlignment="1" applyProtection="1">
      <alignment horizontal="center"/>
    </xf>
    <xf numFmtId="168" fontId="43" fillId="0" borderId="0" xfId="3" applyNumberFormat="1" applyFont="1" applyFill="1" applyBorder="1" applyAlignment="1">
      <alignment horizontal="center"/>
    </xf>
    <xf numFmtId="43" fontId="52" fillId="0" borderId="0" xfId="3" applyFont="1" applyFill="1" applyBorder="1" applyProtection="1"/>
    <xf numFmtId="43" fontId="43" fillId="0" borderId="0" xfId="3" applyFont="1" applyFill="1" applyBorder="1" applyProtection="1"/>
    <xf numFmtId="0" fontId="0" fillId="3" borderId="7" xfId="0" applyFill="1" applyBorder="1" applyAlignment="1" applyProtection="1">
      <alignment horizontal="center" vertical="center"/>
    </xf>
    <xf numFmtId="0" fontId="27" fillId="3" borderId="2" xfId="0" applyFont="1" applyFill="1" applyBorder="1" applyAlignment="1" applyProtection="1">
      <alignment horizontal="center"/>
    </xf>
    <xf numFmtId="0" fontId="17" fillId="0" borderId="2" xfId="0" applyFont="1" applyBorder="1" applyAlignment="1">
      <alignment horizontal="center"/>
    </xf>
    <xf numFmtId="0" fontId="16" fillId="0" borderId="2" xfId="0" applyFont="1" applyBorder="1" applyAlignment="1">
      <alignment horizontal="center"/>
    </xf>
    <xf numFmtId="0" fontId="17" fillId="5" borderId="2" xfId="0" applyFont="1" applyFill="1" applyBorder="1" applyAlignment="1">
      <alignment horizontal="center"/>
    </xf>
    <xf numFmtId="0" fontId="16" fillId="5" borderId="2" xfId="0" applyFont="1" applyFill="1" applyBorder="1" applyAlignment="1">
      <alignment horizontal="center"/>
    </xf>
    <xf numFmtId="0" fontId="67" fillId="0" borderId="0" xfId="0" applyFont="1" applyProtection="1"/>
    <xf numFmtId="2" fontId="22" fillId="9" borderId="2" xfId="1" applyNumberFormat="1" applyFont="1" applyFill="1" applyBorder="1" applyAlignment="1" applyProtection="1">
      <alignment vertical="center"/>
    </xf>
    <xf numFmtId="0" fontId="9" fillId="0" borderId="0" xfId="0" applyFont="1" applyFill="1" applyBorder="1" applyProtection="1"/>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wrapText="1"/>
    </xf>
    <xf numFmtId="167" fontId="5" fillId="0" borderId="0" xfId="3" applyNumberFormat="1" applyFont="1" applyFill="1" applyBorder="1" applyAlignment="1">
      <alignment horizontal="left" vertical="center"/>
    </xf>
    <xf numFmtId="0" fontId="0" fillId="0" borderId="0" xfId="0" applyFill="1" applyBorder="1" applyAlignment="1" applyProtection="1">
      <alignment horizontal="left" vertical="center" wrapText="1"/>
    </xf>
    <xf numFmtId="43" fontId="5" fillId="0" borderId="0" xfId="3" applyFont="1" applyFill="1" applyBorder="1" applyProtection="1"/>
    <xf numFmtId="43" fontId="42" fillId="0" borderId="0" xfId="3" applyFont="1" applyFill="1" applyBorder="1" applyProtection="1"/>
    <xf numFmtId="0" fontId="4" fillId="6" borderId="15" xfId="0" applyFont="1" applyFill="1" applyBorder="1" applyAlignment="1" applyProtection="1">
      <alignment vertical="top"/>
      <protection locked="0"/>
    </xf>
    <xf numFmtId="0" fontId="4" fillId="6" borderId="6" xfId="0" applyFont="1" applyFill="1" applyBorder="1" applyAlignment="1" applyProtection="1">
      <alignment vertical="top"/>
      <protection locked="0"/>
    </xf>
    <xf numFmtId="0" fontId="31" fillId="3" borderId="12" xfId="0" applyFont="1" applyFill="1" applyBorder="1" applyAlignment="1" applyProtection="1">
      <alignment horizontal="left"/>
    </xf>
    <xf numFmtId="0" fontId="68" fillId="7" borderId="8" xfId="0" applyFont="1" applyFill="1" applyBorder="1" applyAlignment="1" applyProtection="1">
      <alignment horizontal="center" vertical="center"/>
    </xf>
    <xf numFmtId="0" fontId="30" fillId="0" borderId="0" xfId="0" applyFont="1" applyProtection="1"/>
    <xf numFmtId="0" fontId="4"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0" fillId="0" borderId="1" xfId="0" applyFill="1" applyBorder="1" applyProtection="1"/>
    <xf numFmtId="0" fontId="30" fillId="0" borderId="0" xfId="0" applyFont="1" applyFill="1" applyBorder="1" applyProtection="1"/>
    <xf numFmtId="0" fontId="35" fillId="6" borderId="21" xfId="0" applyFont="1" applyFill="1" applyBorder="1" applyAlignment="1" applyProtection="1">
      <alignment horizontal="center" vertical="center" wrapText="1"/>
    </xf>
    <xf numFmtId="0" fontId="4" fillId="6" borderId="5" xfId="0" applyFont="1" applyFill="1" applyBorder="1" applyAlignment="1" applyProtection="1">
      <alignment vertical="top"/>
      <protection locked="0"/>
    </xf>
    <xf numFmtId="0" fontId="51" fillId="6" borderId="30" xfId="0" applyFont="1"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xf>
    <xf numFmtId="0" fontId="0" fillId="6" borderId="17" xfId="0" applyFill="1" applyBorder="1" applyAlignment="1" applyProtection="1">
      <alignment horizontal="center" vertical="center" wrapText="1"/>
    </xf>
    <xf numFmtId="0" fontId="0" fillId="6" borderId="18" xfId="0" applyFill="1" applyBorder="1" applyAlignment="1" applyProtection="1">
      <alignment horizontal="center" vertical="center" wrapText="1"/>
    </xf>
    <xf numFmtId="0" fontId="67" fillId="12" borderId="2" xfId="0" applyFont="1" applyFill="1" applyBorder="1" applyAlignment="1" applyProtection="1">
      <alignment horizontal="center" vertical="center" wrapText="1"/>
    </xf>
    <xf numFmtId="0" fontId="60" fillId="2" borderId="2"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wrapText="1"/>
    </xf>
    <xf numFmtId="0" fontId="72" fillId="6" borderId="26" xfId="0" applyFont="1" applyFill="1" applyBorder="1" applyAlignment="1" applyProtection="1">
      <alignment vertical="center"/>
    </xf>
    <xf numFmtId="0" fontId="72" fillId="6" borderId="0" xfId="0" applyFont="1" applyFill="1" applyBorder="1" applyAlignment="1" applyProtection="1">
      <alignment vertical="center"/>
    </xf>
    <xf numFmtId="0" fontId="0" fillId="6" borderId="1" xfId="0" applyFill="1" applyBorder="1" applyAlignment="1">
      <alignment vertical="center"/>
    </xf>
    <xf numFmtId="0" fontId="0" fillId="6" borderId="0" xfId="0" applyFill="1" applyBorder="1" applyAlignment="1">
      <alignment vertical="center"/>
    </xf>
    <xf numFmtId="0" fontId="0" fillId="6" borderId="4" xfId="0" applyFill="1" applyBorder="1" applyAlignment="1">
      <alignment vertical="center"/>
    </xf>
    <xf numFmtId="0" fontId="0" fillId="6" borderId="1" xfId="0" applyFill="1" applyBorder="1" applyAlignment="1" applyProtection="1">
      <alignment vertical="center"/>
    </xf>
    <xf numFmtId="0" fontId="20" fillId="6" borderId="0" xfId="0" applyFont="1" applyFill="1" applyBorder="1" applyAlignment="1" applyProtection="1">
      <alignment vertical="center" wrapText="1"/>
    </xf>
    <xf numFmtId="0" fontId="0" fillId="6" borderId="7" xfId="0" applyFill="1" applyBorder="1" applyAlignment="1" applyProtection="1">
      <alignment vertical="center"/>
    </xf>
    <xf numFmtId="0" fontId="69" fillId="6" borderId="0" xfId="0" applyFont="1" applyFill="1" applyBorder="1" applyAlignment="1" applyProtection="1">
      <alignment vertical="center"/>
    </xf>
    <xf numFmtId="0" fontId="41" fillId="6" borderId="0" xfId="0" applyFont="1" applyFill="1" applyBorder="1" applyAlignment="1" applyProtection="1">
      <alignment horizontal="center" vertical="center" wrapText="1"/>
    </xf>
    <xf numFmtId="0" fontId="0" fillId="6" borderId="38" xfId="0" applyFill="1" applyBorder="1" applyAlignment="1" applyProtection="1">
      <alignment vertical="center"/>
    </xf>
    <xf numFmtId="0" fontId="52" fillId="6" borderId="0" xfId="0" applyFont="1" applyFill="1" applyAlignment="1" applyProtection="1">
      <alignment vertical="center"/>
    </xf>
    <xf numFmtId="2" fontId="0" fillId="6" borderId="0" xfId="0" applyNumberFormat="1" applyFill="1" applyBorder="1"/>
    <xf numFmtId="2" fontId="42" fillId="6" borderId="0" xfId="0" applyNumberFormat="1" applyFont="1" applyFill="1" applyBorder="1"/>
    <xf numFmtId="2" fontId="42" fillId="6" borderId="7" xfId="0" applyNumberFormat="1" applyFont="1" applyFill="1" applyBorder="1"/>
    <xf numFmtId="0" fontId="0" fillId="6" borderId="0" xfId="0" applyFill="1" applyBorder="1" applyAlignment="1" applyProtection="1">
      <alignment vertical="center"/>
      <protection locked="0"/>
    </xf>
    <xf numFmtId="0" fontId="0" fillId="6" borderId="4" xfId="0" applyFill="1" applyBorder="1" applyAlignment="1" applyProtection="1">
      <alignment vertical="center"/>
    </xf>
    <xf numFmtId="0" fontId="0" fillId="6" borderId="17" xfId="0" applyFill="1" applyBorder="1" applyAlignment="1" applyProtection="1">
      <alignment vertical="center"/>
    </xf>
    <xf numFmtId="0" fontId="40" fillId="6" borderId="17" xfId="0" applyFont="1" applyFill="1" applyBorder="1" applyAlignment="1" applyProtection="1">
      <alignment vertical="center"/>
    </xf>
    <xf numFmtId="0" fontId="0" fillId="6" borderId="18" xfId="0" applyFill="1" applyBorder="1" applyAlignment="1" applyProtection="1">
      <alignment vertical="center"/>
    </xf>
    <xf numFmtId="0" fontId="73" fillId="6" borderId="0" xfId="0" applyFont="1" applyFill="1" applyBorder="1" applyAlignment="1" applyProtection="1">
      <alignment vertical="center"/>
      <protection locked="0"/>
    </xf>
    <xf numFmtId="0" fontId="48" fillId="6" borderId="0" xfId="0" applyFont="1" applyFill="1" applyBorder="1" applyAlignment="1" applyProtection="1">
      <alignment vertical="center"/>
      <protection locked="0"/>
    </xf>
    <xf numFmtId="0" fontId="74" fillId="6" borderId="0" xfId="0" applyFont="1" applyFill="1" applyBorder="1" applyAlignment="1" applyProtection="1">
      <alignment vertical="center"/>
      <protection locked="0"/>
    </xf>
    <xf numFmtId="2" fontId="0" fillId="6" borderId="0" xfId="0" applyNumberFormat="1" applyFill="1" applyBorder="1" applyAlignment="1" applyProtection="1">
      <protection locked="0"/>
    </xf>
    <xf numFmtId="2" fontId="42" fillId="6" borderId="0" xfId="0" applyNumberFormat="1" applyFont="1" applyFill="1" applyBorder="1" applyAlignment="1" applyProtection="1">
      <protection locked="0"/>
    </xf>
    <xf numFmtId="2" fontId="42" fillId="6" borderId="7" xfId="0" applyNumberFormat="1" applyFont="1" applyFill="1" applyBorder="1" applyAlignment="1" applyProtection="1">
      <protection locked="0"/>
    </xf>
    <xf numFmtId="0" fontId="74" fillId="0" borderId="2" xfId="0" applyFont="1" applyFill="1" applyBorder="1" applyAlignment="1" applyProtection="1">
      <alignment vertical="center"/>
      <protection locked="0"/>
    </xf>
    <xf numFmtId="0" fontId="75" fillId="6" borderId="0" xfId="0" applyFont="1" applyFill="1" applyBorder="1" applyAlignment="1" applyProtection="1">
      <alignment horizontal="left" vertical="center"/>
      <protection locked="0"/>
    </xf>
    <xf numFmtId="0" fontId="55" fillId="6" borderId="0" xfId="0" applyFont="1" applyFill="1" applyBorder="1" applyAlignment="1" applyProtection="1">
      <alignment vertical="center"/>
      <protection locked="0"/>
    </xf>
    <xf numFmtId="0" fontId="0" fillId="6" borderId="17" xfId="0" applyFill="1" applyBorder="1" applyAlignment="1" applyProtection="1">
      <alignment vertical="center"/>
      <protection locked="0"/>
    </xf>
    <xf numFmtId="0" fontId="76" fillId="6" borderId="17" xfId="0" applyFont="1" applyFill="1" applyBorder="1" applyAlignment="1" applyProtection="1">
      <alignment horizontal="right" vertical="center"/>
      <protection locked="0"/>
    </xf>
    <xf numFmtId="0" fontId="52" fillId="6" borderId="17" xfId="0" applyFont="1" applyFill="1" applyBorder="1" applyAlignment="1" applyProtection="1">
      <alignment vertical="center"/>
      <protection locked="0"/>
    </xf>
    <xf numFmtId="2" fontId="0" fillId="6" borderId="17" xfId="0" applyNumberFormat="1" applyFill="1" applyBorder="1" applyAlignment="1" applyProtection="1">
      <protection locked="0"/>
    </xf>
    <xf numFmtId="2" fontId="42" fillId="6" borderId="17" xfId="0" applyNumberFormat="1" applyFont="1" applyFill="1" applyBorder="1" applyAlignment="1" applyProtection="1">
      <protection locked="0"/>
    </xf>
    <xf numFmtId="2" fontId="42" fillId="6" borderId="18" xfId="0" applyNumberFormat="1" applyFont="1" applyFill="1" applyBorder="1" applyAlignment="1" applyProtection="1">
      <protection locked="0"/>
    </xf>
    <xf numFmtId="0" fontId="52" fillId="0" borderId="39" xfId="0" applyFont="1" applyFill="1" applyBorder="1" applyAlignment="1" applyProtection="1">
      <alignment horizontal="center" vertical="center"/>
      <protection locked="0"/>
    </xf>
    <xf numFmtId="0" fontId="52" fillId="6" borderId="0" xfId="0" applyFont="1" applyFill="1" applyBorder="1" applyAlignment="1" applyProtection="1">
      <alignment vertical="center"/>
      <protection locked="0"/>
    </xf>
    <xf numFmtId="0" fontId="0" fillId="6" borderId="0" xfId="0"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62" fillId="2" borderId="2" xfId="0" applyFont="1" applyFill="1" applyBorder="1" applyAlignment="1" applyProtection="1">
      <alignment horizontal="center" vertical="center" wrapText="1"/>
      <protection locked="0"/>
    </xf>
    <xf numFmtId="0" fontId="27" fillId="3" borderId="27" xfId="0" applyFont="1" applyFill="1" applyBorder="1" applyAlignment="1" applyProtection="1">
      <alignment horizontal="left" vertical="center"/>
    </xf>
    <xf numFmtId="0" fontId="0" fillId="3" borderId="36" xfId="0" applyFill="1" applyBorder="1" applyProtection="1"/>
    <xf numFmtId="0" fontId="16" fillId="3" borderId="36" xfId="0" applyFont="1" applyFill="1" applyBorder="1" applyAlignment="1" applyProtection="1">
      <alignment horizontal="center" vertical="top"/>
    </xf>
    <xf numFmtId="0" fontId="15" fillId="6" borderId="1" xfId="0" applyFont="1" applyFill="1" applyBorder="1" applyAlignment="1" applyProtection="1">
      <alignment horizontal="center" vertical="center"/>
    </xf>
    <xf numFmtId="0" fontId="5" fillId="6" borderId="7"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16" fillId="3" borderId="20" xfId="0" applyFont="1" applyFill="1" applyBorder="1" applyAlignment="1" applyProtection="1">
      <alignment horizontal="center"/>
    </xf>
    <xf numFmtId="0" fontId="34" fillId="2" borderId="2" xfId="0" applyFont="1" applyFill="1" applyBorder="1" applyAlignment="1" applyProtection="1">
      <alignment vertical="center"/>
    </xf>
    <xf numFmtId="0" fontId="34" fillId="2" borderId="3" xfId="0" applyFont="1" applyFill="1" applyBorder="1" applyAlignment="1" applyProtection="1">
      <alignment vertical="center"/>
    </xf>
    <xf numFmtId="0" fontId="0" fillId="6" borderId="27" xfId="0" applyFill="1" applyBorder="1" applyProtection="1"/>
    <xf numFmtId="0" fontId="31" fillId="3" borderId="7" xfId="0" applyFont="1" applyFill="1" applyBorder="1" applyProtection="1"/>
    <xf numFmtId="0" fontId="58" fillId="3" borderId="8" xfId="0" applyFont="1" applyFill="1" applyBorder="1" applyAlignment="1" applyProtection="1">
      <alignment horizontal="center" vertical="center"/>
    </xf>
    <xf numFmtId="0" fontId="31" fillId="3" borderId="36" xfId="0" applyFont="1" applyFill="1" applyBorder="1" applyProtection="1"/>
    <xf numFmtId="2" fontId="22" fillId="9" borderId="13" xfId="1" applyNumberFormat="1" applyFont="1" applyFill="1" applyBorder="1" applyAlignment="1" applyProtection="1">
      <alignment horizontal="center" vertical="center"/>
    </xf>
    <xf numFmtId="2" fontId="22" fillId="9" borderId="40" xfId="1" applyNumberFormat="1" applyFont="1" applyFill="1" applyBorder="1" applyAlignment="1" applyProtection="1">
      <alignment horizontal="center" vertical="center"/>
    </xf>
    <xf numFmtId="0" fontId="53" fillId="6" borderId="0" xfId="0" applyFont="1" applyFill="1" applyBorder="1" applyAlignment="1" applyProtection="1">
      <alignment horizontal="center" vertical="center" wrapText="1"/>
      <protection locked="0"/>
    </xf>
    <xf numFmtId="0" fontId="53" fillId="3" borderId="2" xfId="0" applyFont="1" applyFill="1" applyBorder="1" applyAlignment="1" applyProtection="1">
      <alignment vertical="center" wrapText="1"/>
    </xf>
    <xf numFmtId="0" fontId="26" fillId="6" borderId="0" xfId="0" applyFont="1" applyFill="1" applyBorder="1" applyAlignment="1" applyProtection="1">
      <alignment horizontal="center" vertical="center"/>
      <protection locked="0"/>
    </xf>
    <xf numFmtId="0" fontId="54" fillId="6" borderId="0" xfId="0" applyFont="1" applyFill="1" applyBorder="1" applyAlignment="1" applyProtection="1">
      <alignment horizontal="center" vertical="center"/>
      <protection locked="0"/>
    </xf>
    <xf numFmtId="0" fontId="22" fillId="6" borderId="7" xfId="1" applyFont="1" applyFill="1" applyBorder="1" applyAlignment="1" applyProtection="1">
      <alignment horizontal="center" vertical="center"/>
      <protection locked="0"/>
    </xf>
    <xf numFmtId="0" fontId="0" fillId="2" borderId="5" xfId="0" applyFill="1" applyBorder="1" applyProtection="1"/>
    <xf numFmtId="0" fontId="0" fillId="2" borderId="15" xfId="0" applyFill="1" applyBorder="1" applyProtection="1"/>
    <xf numFmtId="0" fontId="52" fillId="2" borderId="15" xfId="0" applyFont="1" applyFill="1" applyBorder="1" applyProtection="1"/>
    <xf numFmtId="0" fontId="0" fillId="2" borderId="6" xfId="0" applyFill="1" applyBorder="1" applyProtection="1"/>
    <xf numFmtId="0" fontId="53" fillId="3" borderId="41" xfId="0" applyFont="1" applyFill="1" applyBorder="1" applyAlignment="1" applyProtection="1">
      <alignment vertical="center" wrapText="1"/>
    </xf>
    <xf numFmtId="0" fontId="26" fillId="5" borderId="2" xfId="0" applyFont="1" applyFill="1" applyBorder="1" applyAlignment="1" applyProtection="1">
      <alignment horizontal="center" vertical="center"/>
    </xf>
    <xf numFmtId="0" fontId="78" fillId="2" borderId="2" xfId="0" applyFont="1" applyFill="1" applyBorder="1" applyAlignment="1" applyProtection="1">
      <alignment horizontal="center" vertical="center"/>
      <protection locked="0"/>
    </xf>
    <xf numFmtId="1" fontId="79" fillId="5" borderId="2" xfId="0" applyNumberFormat="1" applyFont="1" applyFill="1" applyBorder="1" applyAlignment="1" applyProtection="1">
      <alignment horizontal="center" vertical="center" wrapText="1"/>
    </xf>
    <xf numFmtId="0" fontId="80" fillId="6" borderId="0" xfId="0" applyFont="1" applyFill="1" applyBorder="1" applyAlignment="1" applyProtection="1">
      <alignment horizontal="center" vertical="center" wrapText="1"/>
    </xf>
    <xf numFmtId="9" fontId="79" fillId="5" borderId="2" xfId="4" applyFont="1" applyFill="1" applyBorder="1" applyAlignment="1" applyProtection="1">
      <alignment horizontal="center" vertical="center" wrapText="1"/>
    </xf>
    <xf numFmtId="165" fontId="36" fillId="3" borderId="2" xfId="0" applyNumberFormat="1" applyFont="1" applyFill="1" applyBorder="1" applyAlignment="1" applyProtection="1">
      <alignment horizontal="center" vertical="center" wrapText="1"/>
    </xf>
    <xf numFmtId="1" fontId="52" fillId="0" borderId="39" xfId="0" applyNumberFormat="1" applyFont="1" applyFill="1" applyBorder="1" applyAlignment="1" applyProtection="1">
      <alignment horizontal="center" vertical="center"/>
      <protection locked="0"/>
    </xf>
    <xf numFmtId="0" fontId="0" fillId="6" borderId="17" xfId="0" applyFill="1" applyBorder="1" applyAlignment="1" applyProtection="1"/>
    <xf numFmtId="0" fontId="0" fillId="6" borderId="36" xfId="0" applyFill="1" applyBorder="1" applyProtection="1"/>
    <xf numFmtId="0" fontId="41" fillId="6" borderId="8" xfId="0" applyFont="1" applyFill="1" applyBorder="1" applyAlignment="1" applyProtection="1">
      <alignment vertical="center" wrapText="1"/>
    </xf>
    <xf numFmtId="0" fontId="0" fillId="6" borderId="20" xfId="0" applyFill="1" applyBorder="1" applyProtection="1"/>
    <xf numFmtId="0" fontId="0" fillId="6" borderId="21" xfId="0" applyFill="1" applyBorder="1" applyProtection="1"/>
    <xf numFmtId="0" fontId="0" fillId="6" borderId="42" xfId="0" applyFill="1" applyBorder="1" applyProtection="1"/>
    <xf numFmtId="0" fontId="48" fillId="6" borderId="36" xfId="0" applyFont="1" applyFill="1" applyBorder="1" applyAlignment="1" applyProtection="1">
      <alignment horizontal="right" vertical="center" wrapText="1"/>
    </xf>
    <xf numFmtId="0" fontId="52" fillId="13" borderId="43" xfId="0" applyFont="1" applyFill="1" applyBorder="1" applyAlignment="1">
      <alignment horizontal="center"/>
    </xf>
    <xf numFmtId="0" fontId="84" fillId="13" borderId="44" xfId="0" applyFont="1" applyFill="1" applyBorder="1" applyAlignment="1"/>
    <xf numFmtId="0" fontId="84" fillId="13" borderId="45" xfId="0" applyFont="1" applyFill="1" applyBorder="1" applyAlignment="1"/>
    <xf numFmtId="0" fontId="84" fillId="13" borderId="46" xfId="0" applyFont="1" applyFill="1" applyBorder="1" applyAlignment="1"/>
    <xf numFmtId="0" fontId="52" fillId="13" borderId="47" xfId="0" applyFont="1" applyFill="1" applyBorder="1" applyAlignment="1">
      <alignment horizontal="center"/>
    </xf>
    <xf numFmtId="0" fontId="84" fillId="13" borderId="48" xfId="0" applyFont="1" applyFill="1" applyBorder="1" applyAlignment="1"/>
    <xf numFmtId="0" fontId="84" fillId="13" borderId="49" xfId="0" applyFont="1" applyFill="1" applyBorder="1" applyAlignment="1"/>
    <xf numFmtId="0" fontId="84" fillId="13" borderId="50" xfId="0" applyFont="1" applyFill="1" applyBorder="1" applyAlignment="1"/>
    <xf numFmtId="0" fontId="52" fillId="13" borderId="51" xfId="0" applyFont="1" applyFill="1" applyBorder="1" applyAlignment="1">
      <alignment horizontal="center"/>
    </xf>
    <xf numFmtId="0" fontId="84" fillId="13" borderId="52" xfId="0" applyFont="1" applyFill="1" applyBorder="1" applyAlignment="1"/>
    <xf numFmtId="0" fontId="84" fillId="13" borderId="53" xfId="0" applyFont="1" applyFill="1" applyBorder="1" applyAlignment="1"/>
    <xf numFmtId="0" fontId="84" fillId="13" borderId="54" xfId="0" applyFont="1" applyFill="1" applyBorder="1" applyAlignment="1"/>
    <xf numFmtId="0" fontId="30" fillId="2" borderId="2" xfId="0" applyFont="1" applyFill="1" applyBorder="1" applyAlignment="1" applyProtection="1">
      <alignment horizontal="center" vertical="center"/>
      <protection locked="0"/>
    </xf>
    <xf numFmtId="0" fontId="52" fillId="5" borderId="55" xfId="0" applyFont="1" applyFill="1" applyBorder="1" applyAlignment="1" applyProtection="1">
      <alignment horizontal="center" vertical="center"/>
      <protection locked="0"/>
    </xf>
    <xf numFmtId="1" fontId="30" fillId="2" borderId="2" xfId="0" applyNumberFormat="1"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27" fillId="10" borderId="2" xfId="0" applyFont="1" applyFill="1" applyBorder="1" applyAlignment="1" applyProtection="1">
      <alignment horizontal="center"/>
    </xf>
    <xf numFmtId="0" fontId="36" fillId="2" borderId="61" xfId="0" applyFont="1" applyFill="1" applyBorder="1" applyAlignment="1" applyProtection="1">
      <alignment horizontal="center" vertical="center" wrapText="1"/>
      <protection locked="0"/>
    </xf>
    <xf numFmtId="0" fontId="36" fillId="2" borderId="41" xfId="0" applyFont="1" applyFill="1" applyBorder="1" applyAlignment="1" applyProtection="1">
      <alignment horizontal="center" vertical="center" wrapText="1"/>
      <protection locked="0"/>
    </xf>
    <xf numFmtId="0" fontId="36" fillId="2" borderId="40" xfId="0" applyFont="1" applyFill="1" applyBorder="1" applyAlignment="1" applyProtection="1">
      <alignment horizontal="center" vertical="center" wrapText="1"/>
      <protection locked="0"/>
    </xf>
    <xf numFmtId="2" fontId="85" fillId="0" borderId="0" xfId="1" applyNumberFormat="1" applyFont="1" applyFill="1" applyBorder="1" applyAlignment="1" applyProtection="1">
      <alignment horizontal="center" vertical="center"/>
    </xf>
    <xf numFmtId="0" fontId="34" fillId="6" borderId="0" xfId="0" applyFont="1" applyFill="1" applyBorder="1" applyAlignment="1" applyProtection="1">
      <alignment horizontal="center" vertical="center" wrapText="1"/>
    </xf>
    <xf numFmtId="0" fontId="48" fillId="6" borderId="0" xfId="0" applyFont="1" applyFill="1" applyBorder="1" applyAlignment="1" applyProtection="1">
      <alignment horizontal="left" vertical="center"/>
    </xf>
    <xf numFmtId="14" fontId="59" fillId="6" borderId="15" xfId="0" applyNumberFormat="1" applyFont="1" applyFill="1" applyBorder="1" applyAlignment="1" applyProtection="1">
      <alignment horizontal="left"/>
    </xf>
    <xf numFmtId="0" fontId="88" fillId="3" borderId="8" xfId="0" applyFont="1" applyFill="1" applyBorder="1" applyAlignment="1" applyProtection="1">
      <alignment horizontal="center"/>
    </xf>
    <xf numFmtId="0" fontId="26" fillId="16" borderId="2" xfId="0" applyFont="1" applyFill="1" applyBorder="1" applyAlignment="1" applyProtection="1">
      <alignment horizontal="center"/>
    </xf>
    <xf numFmtId="0" fontId="26" fillId="4" borderId="0" xfId="0" applyFont="1" applyFill="1" applyBorder="1" applyProtection="1"/>
    <xf numFmtId="0" fontId="26" fillId="4" borderId="36" xfId="0" applyFont="1" applyFill="1" applyBorder="1" applyProtection="1"/>
    <xf numFmtId="0" fontId="26" fillId="4" borderId="21" xfId="0" applyFont="1" applyFill="1" applyBorder="1" applyProtection="1"/>
    <xf numFmtId="0" fontId="26" fillId="4" borderId="42" xfId="0" applyFont="1" applyFill="1" applyBorder="1" applyProtection="1"/>
    <xf numFmtId="0" fontId="17" fillId="16" borderId="2" xfId="0" applyFont="1" applyFill="1" applyBorder="1" applyAlignment="1">
      <alignment horizontal="center"/>
    </xf>
    <xf numFmtId="0" fontId="16" fillId="16" borderId="2" xfId="0" applyFont="1" applyFill="1" applyBorder="1" applyAlignment="1">
      <alignment horizontal="center"/>
    </xf>
    <xf numFmtId="0" fontId="17" fillId="16" borderId="61" xfId="0" applyFont="1" applyFill="1" applyBorder="1" applyAlignment="1" applyProtection="1">
      <alignment horizontal="center"/>
    </xf>
    <xf numFmtId="0" fontId="16" fillId="16" borderId="61" xfId="0" applyFont="1" applyFill="1" applyBorder="1" applyAlignment="1" applyProtection="1">
      <alignment horizontal="center"/>
    </xf>
    <xf numFmtId="0" fontId="13" fillId="16" borderId="2" xfId="0" applyFont="1" applyFill="1" applyBorder="1" applyAlignment="1" applyProtection="1">
      <alignment horizontal="center"/>
    </xf>
    <xf numFmtId="164" fontId="68" fillId="16" borderId="8" xfId="0" applyNumberFormat="1" applyFont="1" applyFill="1" applyBorder="1" applyAlignment="1" applyProtection="1">
      <alignment horizontal="center" vertical="center"/>
    </xf>
    <xf numFmtId="170" fontId="36" fillId="3" borderId="2" xfId="3" applyNumberFormat="1" applyFont="1" applyFill="1" applyBorder="1" applyAlignment="1" applyProtection="1">
      <alignment horizontal="center" vertical="center" wrapText="1"/>
    </xf>
    <xf numFmtId="165" fontId="79" fillId="5" borderId="2" xfId="0" applyNumberFormat="1" applyFont="1" applyFill="1" applyBorder="1" applyAlignment="1" applyProtection="1">
      <alignment horizontal="center" vertical="center" wrapText="1"/>
    </xf>
    <xf numFmtId="0" fontId="27" fillId="16" borderId="2" xfId="0" applyFont="1" applyFill="1" applyBorder="1" applyAlignment="1" applyProtection="1">
      <alignment horizontal="center"/>
    </xf>
    <xf numFmtId="0" fontId="52" fillId="16" borderId="2" xfId="0" applyFont="1" applyFill="1" applyBorder="1" applyAlignment="1" applyProtection="1">
      <alignment horizontal="center"/>
    </xf>
    <xf numFmtId="0" fontId="52" fillId="16" borderId="2" xfId="0" applyFont="1" applyFill="1" applyBorder="1" applyProtection="1"/>
    <xf numFmtId="0" fontId="4" fillId="16" borderId="2" xfId="0" applyFont="1" applyFill="1" applyBorder="1" applyAlignment="1" applyProtection="1">
      <alignment horizontal="center" vertical="center"/>
    </xf>
    <xf numFmtId="0" fontId="3" fillId="6" borderId="1" xfId="0" applyFont="1" applyFill="1" applyBorder="1" applyProtection="1"/>
    <xf numFmtId="0" fontId="3" fillId="6"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Fill="1" applyProtection="1"/>
    <xf numFmtId="0" fontId="3" fillId="0" borderId="0" xfId="0" applyFont="1" applyProtection="1"/>
    <xf numFmtId="0" fontId="91" fillId="3" borderId="2" xfId="0"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17" fillId="0" borderId="0" xfId="0" applyFont="1" applyAlignment="1" applyProtection="1">
      <alignment horizontal="center" vertical="center"/>
    </xf>
    <xf numFmtId="0" fontId="17" fillId="0" borderId="0" xfId="0" applyFont="1" applyFill="1" applyAlignment="1" applyProtection="1">
      <alignment horizontal="center" vertical="center"/>
    </xf>
    <xf numFmtId="0" fontId="17" fillId="0" borderId="0" xfId="0" applyFont="1" applyFill="1" applyBorder="1" applyAlignment="1">
      <alignment horizontal="right" vertical="center"/>
    </xf>
    <xf numFmtId="0" fontId="92" fillId="18" borderId="2" xfId="0" applyFont="1" applyFill="1" applyBorder="1" applyAlignment="1" applyProtection="1">
      <alignment horizontal="center" vertical="center"/>
    </xf>
    <xf numFmtId="0" fontId="0" fillId="18" borderId="0" xfId="0" applyFill="1" applyAlignment="1" applyProtection="1">
      <alignment horizontal="center" vertical="center" wrapText="1"/>
    </xf>
    <xf numFmtId="0" fontId="17" fillId="5" borderId="26" xfId="0" applyFont="1" applyFill="1" applyBorder="1" applyAlignment="1" applyProtection="1">
      <alignment horizontal="left" vertical="center" wrapText="1"/>
    </xf>
    <xf numFmtId="0" fontId="17" fillId="5" borderId="27" xfId="0" applyFont="1" applyFill="1" applyBorder="1" applyAlignment="1" applyProtection="1">
      <alignment horizontal="left" vertical="center" wrapText="1"/>
    </xf>
    <xf numFmtId="0" fontId="16" fillId="2" borderId="3" xfId="0" applyFont="1" applyFill="1" applyBorder="1" applyAlignment="1" applyProtection="1">
      <alignment horizontal="center" vertical="center" wrapText="1"/>
      <protection locked="0"/>
    </xf>
    <xf numFmtId="0" fontId="59" fillId="7" borderId="31" xfId="0" applyFont="1" applyFill="1" applyBorder="1" applyAlignment="1" applyProtection="1">
      <alignment horizontal="left" vertical="center" wrapText="1"/>
    </xf>
    <xf numFmtId="0" fontId="17" fillId="5" borderId="10" xfId="0" applyFont="1" applyFill="1" applyBorder="1" applyAlignment="1" applyProtection="1">
      <alignment horizontal="left" vertical="center" wrapText="1"/>
    </xf>
    <xf numFmtId="0" fontId="93" fillId="3" borderId="10"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protection locked="0"/>
    </xf>
    <xf numFmtId="165" fontId="94" fillId="8" borderId="10" xfId="0" applyNumberFormat="1" applyFont="1" applyFill="1" applyBorder="1" applyAlignment="1" applyProtection="1">
      <alignment horizontal="center" vertical="center" wrapText="1"/>
    </xf>
    <xf numFmtId="0" fontId="59" fillId="7" borderId="28" xfId="0" applyFont="1" applyFill="1" applyBorder="1" applyAlignment="1" applyProtection="1">
      <alignment horizontal="left" vertical="center" wrapText="1"/>
    </xf>
    <xf numFmtId="0" fontId="17" fillId="5" borderId="17" xfId="0" applyFont="1" applyFill="1" applyBorder="1" applyProtection="1"/>
    <xf numFmtId="0" fontId="17" fillId="5" borderId="14" xfId="0" applyFont="1" applyFill="1" applyBorder="1" applyAlignment="1" applyProtection="1">
      <alignment horizontal="left" vertical="center" wrapText="1"/>
    </xf>
    <xf numFmtId="0" fontId="94" fillId="8" borderId="14"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protection locked="0"/>
    </xf>
    <xf numFmtId="0" fontId="17" fillId="5" borderId="19" xfId="0" applyFont="1" applyFill="1" applyBorder="1" applyAlignment="1" applyProtection="1">
      <alignment vertical="center" wrapText="1"/>
    </xf>
    <xf numFmtId="0" fontId="95" fillId="2" borderId="2" xfId="0" applyFont="1" applyFill="1" applyBorder="1" applyAlignment="1" applyProtection="1">
      <alignment vertical="center"/>
    </xf>
    <xf numFmtId="0" fontId="95" fillId="2" borderId="3" xfId="0" applyFont="1" applyFill="1" applyBorder="1" applyAlignment="1" applyProtection="1">
      <alignment vertical="center"/>
    </xf>
    <xf numFmtId="0" fontId="95" fillId="11" borderId="5" xfId="0" applyFont="1" applyFill="1" applyBorder="1" applyAlignment="1" applyProtection="1">
      <alignment vertical="center" wrapText="1"/>
    </xf>
    <xf numFmtId="0" fontId="59" fillId="7" borderId="2" xfId="0" applyFont="1" applyFill="1" applyBorder="1" applyAlignment="1" applyProtection="1">
      <alignment horizontal="left" vertical="center" wrapText="1"/>
    </xf>
    <xf numFmtId="0" fontId="95" fillId="7" borderId="37" xfId="0" applyFont="1" applyFill="1" applyBorder="1" applyAlignment="1" applyProtection="1">
      <alignment horizontal="left" vertical="center" wrapText="1"/>
    </xf>
    <xf numFmtId="0" fontId="17" fillId="3" borderId="3"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95" fillId="11" borderId="37" xfId="0" applyFont="1" applyFill="1" applyBorder="1" applyAlignment="1" applyProtection="1">
      <alignment vertical="center" wrapText="1"/>
    </xf>
    <xf numFmtId="0" fontId="17" fillId="2" borderId="2" xfId="0" applyFont="1" applyFill="1" applyBorder="1" applyAlignment="1" applyProtection="1">
      <alignment horizontal="center" vertical="center" wrapText="1"/>
      <protection locked="0"/>
    </xf>
    <xf numFmtId="0" fontId="95" fillId="11" borderId="55" xfId="0" applyFont="1" applyFill="1" applyBorder="1" applyAlignment="1" applyProtection="1">
      <alignment vertical="center"/>
    </xf>
    <xf numFmtId="0" fontId="59" fillId="7" borderId="29" xfId="0" applyFont="1" applyFill="1" applyBorder="1" applyAlignment="1" applyProtection="1">
      <alignment horizontal="left" vertical="center" wrapText="1"/>
    </xf>
    <xf numFmtId="0" fontId="95" fillId="11" borderId="56" xfId="0" applyFont="1" applyFill="1" applyBorder="1" applyAlignment="1" applyProtection="1">
      <alignment vertical="center"/>
    </xf>
    <xf numFmtId="0" fontId="59" fillId="7" borderId="20" xfId="0" applyFont="1" applyFill="1" applyBorder="1" applyAlignment="1" applyProtection="1">
      <alignment horizontal="left" vertical="center" wrapText="1"/>
    </xf>
    <xf numFmtId="0" fontId="59" fillId="7" borderId="26" xfId="0" applyFont="1" applyFill="1" applyBorder="1" applyAlignment="1" applyProtection="1">
      <alignment horizontal="left" vertical="center" wrapText="1"/>
    </xf>
    <xf numFmtId="0" fontId="59" fillId="7" borderId="27" xfId="0" applyFont="1" applyFill="1" applyBorder="1" applyAlignment="1" applyProtection="1">
      <alignment horizontal="left" vertical="center" wrapText="1"/>
    </xf>
    <xf numFmtId="0" fontId="95" fillId="11" borderId="57" xfId="0" applyFont="1" applyFill="1" applyBorder="1" applyAlignment="1" applyProtection="1">
      <alignment vertical="center" wrapText="1"/>
    </xf>
    <xf numFmtId="0" fontId="59" fillId="7" borderId="58" xfId="0" applyFont="1" applyFill="1" applyBorder="1" applyAlignment="1" applyProtection="1">
      <alignment horizontal="left" vertical="center" wrapText="1"/>
    </xf>
    <xf numFmtId="0" fontId="16" fillId="2" borderId="58" xfId="0" applyFont="1" applyFill="1" applyBorder="1" applyAlignment="1" applyProtection="1">
      <alignment horizontal="center" vertical="center" wrapText="1"/>
      <protection locked="0"/>
    </xf>
    <xf numFmtId="0" fontId="17" fillId="5" borderId="59" xfId="0" applyFont="1" applyFill="1" applyBorder="1" applyAlignment="1" applyProtection="1">
      <alignment vertical="center" wrapText="1"/>
    </xf>
    <xf numFmtId="0" fontId="17" fillId="5" borderId="60" xfId="0" applyFont="1" applyFill="1" applyBorder="1" applyAlignment="1" applyProtection="1">
      <alignment horizontal="left" vertical="center" wrapText="1"/>
    </xf>
    <xf numFmtId="0" fontId="17" fillId="3" borderId="0" xfId="0" applyFont="1" applyFill="1" applyBorder="1" applyAlignment="1" applyProtection="1">
      <alignment vertical="center" wrapText="1"/>
    </xf>
    <xf numFmtId="0" fontId="96" fillId="6" borderId="0" xfId="0" applyFont="1" applyFill="1" applyBorder="1" applyAlignment="1" applyProtection="1">
      <alignment vertical="center"/>
    </xf>
    <xf numFmtId="0" fontId="16" fillId="6" borderId="0" xfId="0" applyFont="1" applyFill="1" applyBorder="1" applyAlignment="1" applyProtection="1">
      <alignment horizontal="center" vertical="center" wrapText="1"/>
    </xf>
    <xf numFmtId="0" fontId="97" fillId="6" borderId="0" xfId="0" applyFont="1" applyFill="1" applyBorder="1" applyAlignment="1" applyProtection="1">
      <alignment vertical="center"/>
    </xf>
    <xf numFmtId="0" fontId="17"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left" vertical="center"/>
    </xf>
    <xf numFmtId="0" fontId="17" fillId="5" borderId="0" xfId="0" applyFont="1" applyFill="1" applyBorder="1" applyAlignment="1" applyProtection="1">
      <alignment horizontal="left" vertical="center" wrapText="1"/>
    </xf>
    <xf numFmtId="0" fontId="17" fillId="6" borderId="8" xfId="0" applyFont="1" applyFill="1" applyBorder="1" applyProtection="1"/>
    <xf numFmtId="0" fontId="17" fillId="5" borderId="0" xfId="0" applyFont="1" applyFill="1" applyBorder="1" applyAlignment="1" applyProtection="1">
      <alignment vertical="center" wrapText="1"/>
    </xf>
    <xf numFmtId="0" fontId="17" fillId="6" borderId="0" xfId="0" applyFont="1" applyFill="1" applyBorder="1" applyProtection="1"/>
    <xf numFmtId="0" fontId="17" fillId="6" borderId="0" xfId="0" applyFont="1" applyFill="1" applyBorder="1" applyAlignment="1" applyProtection="1">
      <alignment horizontal="left"/>
    </xf>
    <xf numFmtId="0" fontId="17" fillId="5" borderId="0" xfId="0" applyFont="1" applyFill="1" applyBorder="1" applyAlignment="1" applyProtection="1">
      <alignment horizontal="center" vertical="center" wrapText="1"/>
    </xf>
    <xf numFmtId="0" fontId="17" fillId="6" borderId="0" xfId="0" applyFont="1" applyFill="1" applyBorder="1" applyAlignment="1" applyProtection="1">
      <alignment vertical="center"/>
    </xf>
    <xf numFmtId="0" fontId="30" fillId="16" borderId="2" xfId="0" applyFont="1" applyFill="1" applyBorder="1" applyProtection="1"/>
    <xf numFmtId="2" fontId="99" fillId="16" borderId="2" xfId="0" applyNumberFormat="1" applyFont="1" applyFill="1" applyBorder="1"/>
    <xf numFmtId="165" fontId="100" fillId="16" borderId="2" xfId="0" applyNumberFormat="1" applyFont="1" applyFill="1" applyBorder="1"/>
    <xf numFmtId="2" fontId="99" fillId="16" borderId="0" xfId="0" applyNumberFormat="1" applyFont="1" applyFill="1"/>
    <xf numFmtId="0" fontId="101" fillId="16" borderId="0" xfId="0" applyFont="1" applyFill="1" applyProtection="1"/>
    <xf numFmtId="164" fontId="102" fillId="17" borderId="2" xfId="0" applyNumberFormat="1" applyFont="1" applyFill="1" applyBorder="1" applyAlignment="1" applyProtection="1">
      <alignment horizontal="center" vertical="center" wrapText="1"/>
    </xf>
    <xf numFmtId="0" fontId="67" fillId="17" borderId="2" xfId="0" applyFont="1" applyFill="1" applyBorder="1" applyAlignment="1" applyProtection="1">
      <alignment horizontal="center" vertical="center"/>
    </xf>
    <xf numFmtId="0" fontId="103" fillId="3" borderId="2" xfId="0" applyFont="1" applyFill="1" applyBorder="1" applyAlignment="1" applyProtection="1">
      <alignment horizontal="center" vertical="center"/>
    </xf>
    <xf numFmtId="164" fontId="102" fillId="17" borderId="41" xfId="0" applyNumberFormat="1" applyFont="1" applyFill="1" applyBorder="1" applyAlignment="1" applyProtection="1">
      <alignment horizontal="center" vertical="center" wrapText="1"/>
    </xf>
    <xf numFmtId="0" fontId="67" fillId="17" borderId="41" xfId="0" applyFont="1" applyFill="1" applyBorder="1" applyAlignment="1" applyProtection="1">
      <alignment horizontal="center" vertical="center"/>
    </xf>
    <xf numFmtId="0" fontId="103" fillId="3" borderId="41" xfId="0" applyFont="1" applyFill="1" applyBorder="1" applyAlignment="1" applyProtection="1">
      <alignment horizontal="center" vertical="center"/>
    </xf>
    <xf numFmtId="165" fontId="17" fillId="5" borderId="3" xfId="0" applyNumberFormat="1" applyFont="1" applyFill="1" applyBorder="1" applyAlignment="1" applyProtection="1">
      <alignment horizontal="center" vertical="center" textRotation="90" wrapText="1"/>
    </xf>
    <xf numFmtId="165" fontId="17" fillId="5" borderId="61" xfId="0" applyNumberFormat="1" applyFont="1" applyFill="1" applyBorder="1" applyAlignment="1" applyProtection="1">
      <alignment horizontal="center" vertical="center" textRotation="90" wrapText="1"/>
    </xf>
    <xf numFmtId="165" fontId="17" fillId="5" borderId="25" xfId="0" applyNumberFormat="1" applyFont="1" applyFill="1" applyBorder="1" applyAlignment="1" applyProtection="1">
      <alignment horizontal="center" vertical="center" textRotation="90" wrapText="1"/>
    </xf>
    <xf numFmtId="165" fontId="4" fillId="5" borderId="3" xfId="0" applyNumberFormat="1" applyFont="1" applyFill="1" applyBorder="1" applyAlignment="1" applyProtection="1">
      <alignment horizontal="center" vertical="center" wrapText="1"/>
    </xf>
    <xf numFmtId="165" fontId="4" fillId="5" borderId="61" xfId="0" applyNumberFormat="1" applyFont="1" applyFill="1" applyBorder="1" applyAlignment="1" applyProtection="1">
      <alignment horizontal="center" vertical="center" wrapText="1"/>
    </xf>
    <xf numFmtId="165" fontId="4" fillId="5" borderId="25" xfId="0" applyNumberFormat="1" applyFont="1" applyFill="1" applyBorder="1" applyAlignment="1" applyProtection="1">
      <alignment horizontal="center" vertical="center" wrapText="1"/>
    </xf>
    <xf numFmtId="0" fontId="30" fillId="2" borderId="2" xfId="0" applyFont="1" applyFill="1" applyBorder="1" applyAlignment="1" applyProtection="1">
      <alignment horizontal="left" vertical="center"/>
      <protection locked="0"/>
    </xf>
    <xf numFmtId="0" fontId="23" fillId="2" borderId="32" xfId="0" applyFont="1" applyFill="1" applyBorder="1" applyAlignment="1" applyProtection="1">
      <alignment horizontal="center"/>
    </xf>
    <xf numFmtId="0" fontId="95" fillId="6" borderId="2" xfId="0" applyFont="1" applyFill="1" applyBorder="1" applyAlignment="1" applyProtection="1">
      <alignment horizontal="center" vertical="center" textRotation="90" wrapText="1"/>
    </xf>
    <xf numFmtId="0" fontId="30" fillId="2" borderId="2" xfId="0" applyFont="1" applyFill="1" applyBorder="1" applyAlignment="1" applyProtection="1">
      <alignment horizontal="center" vertical="center"/>
      <protection locked="0"/>
    </xf>
    <xf numFmtId="0" fontId="17" fillId="2" borderId="27" xfId="0" applyFont="1" applyFill="1" applyBorder="1" applyAlignment="1" applyProtection="1">
      <alignment horizontal="left" vertical="top" wrapText="1"/>
      <protection locked="0"/>
    </xf>
    <xf numFmtId="0" fontId="17" fillId="2" borderId="33" xfId="0" applyFont="1" applyFill="1" applyBorder="1" applyAlignment="1" applyProtection="1">
      <alignment horizontal="left" vertical="top" wrapText="1"/>
      <protection locked="0"/>
    </xf>
    <xf numFmtId="0" fontId="17" fillId="2" borderId="34"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36" xfId="0" applyFont="1" applyFill="1" applyBorder="1" applyAlignment="1" applyProtection="1">
      <alignment horizontal="left" vertical="top" wrapText="1"/>
      <protection locked="0"/>
    </xf>
    <xf numFmtId="0" fontId="17" fillId="2" borderId="20" xfId="0" applyFont="1" applyFill="1" applyBorder="1" applyAlignment="1" applyProtection="1">
      <alignment horizontal="left" vertical="top" wrapText="1"/>
      <protection locked="0"/>
    </xf>
    <xf numFmtId="0" fontId="17" fillId="2" borderId="21" xfId="0" applyFont="1" applyFill="1" applyBorder="1" applyAlignment="1" applyProtection="1">
      <alignment horizontal="left" vertical="top" wrapText="1"/>
      <protection locked="0"/>
    </xf>
    <xf numFmtId="0" fontId="17" fillId="2" borderId="42" xfId="0" applyFont="1" applyFill="1" applyBorder="1" applyAlignment="1" applyProtection="1">
      <alignment horizontal="left" vertical="top" wrapText="1"/>
      <protection locked="0"/>
    </xf>
    <xf numFmtId="0" fontId="52" fillId="5" borderId="68" xfId="0" applyFont="1" applyFill="1" applyBorder="1" applyAlignment="1" applyProtection="1">
      <alignment horizontal="center" vertical="center"/>
      <protection locked="0"/>
    </xf>
    <xf numFmtId="0" fontId="52" fillId="5" borderId="6"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7" fillId="11" borderId="63" xfId="0" applyFont="1" applyFill="1" applyBorder="1" applyAlignment="1" applyProtection="1">
      <alignment horizontal="center" vertical="center" wrapText="1"/>
    </xf>
    <xf numFmtId="0" fontId="57" fillId="11" borderId="64" xfId="0" applyFont="1" applyFill="1" applyBorder="1" applyAlignment="1" applyProtection="1">
      <alignment horizontal="center" vertical="center" wrapText="1"/>
    </xf>
    <xf numFmtId="0" fontId="57" fillId="11" borderId="65" xfId="0" applyFont="1" applyFill="1" applyBorder="1" applyAlignment="1" applyProtection="1">
      <alignment horizontal="center" vertical="center" wrapText="1"/>
    </xf>
    <xf numFmtId="0" fontId="17" fillId="2" borderId="2" xfId="0" applyFont="1" applyFill="1" applyBorder="1" applyAlignment="1" applyProtection="1">
      <alignment horizontal="left"/>
      <protection locked="0"/>
    </xf>
    <xf numFmtId="0" fontId="4" fillId="2" borderId="26" xfId="0" applyFont="1" applyFill="1" applyBorder="1" applyAlignment="1" applyProtection="1">
      <alignment horizontal="left" vertical="center"/>
      <protection locked="0"/>
    </xf>
    <xf numFmtId="0" fontId="4" fillId="2" borderId="32"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69" fillId="11" borderId="0"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165" fontId="46"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0" fontId="23" fillId="0" borderId="0" xfId="0" applyFont="1" applyFill="1" applyBorder="1" applyAlignment="1">
      <alignment horizontal="center"/>
    </xf>
    <xf numFmtId="0" fontId="4" fillId="2" borderId="26" xfId="0" applyFont="1" applyFill="1" applyBorder="1" applyAlignment="1" applyProtection="1">
      <alignment vertical="center" wrapText="1"/>
      <protection locked="0"/>
    </xf>
    <xf numFmtId="0" fontId="4" fillId="2" borderId="32" xfId="0" applyFont="1" applyFill="1" applyBorder="1" applyAlignment="1" applyProtection="1">
      <alignment vertical="center" wrapText="1"/>
      <protection locked="0"/>
    </xf>
    <xf numFmtId="0" fontId="4" fillId="2" borderId="35" xfId="0" applyFont="1" applyFill="1" applyBorder="1" applyAlignment="1" applyProtection="1">
      <alignment vertical="center" wrapText="1"/>
      <protection locked="0"/>
    </xf>
    <xf numFmtId="0" fontId="17" fillId="5" borderId="0" xfId="0" applyFont="1" applyFill="1" applyBorder="1" applyAlignment="1" applyProtection="1">
      <alignment horizontal="left" vertical="center" wrapText="1"/>
    </xf>
    <xf numFmtId="0" fontId="17" fillId="5" borderId="36" xfId="0" applyFont="1" applyFill="1" applyBorder="1" applyAlignment="1" applyProtection="1">
      <alignment horizontal="left" vertical="center" wrapText="1"/>
    </xf>
    <xf numFmtId="0" fontId="15" fillId="5" borderId="3" xfId="0" applyFont="1" applyFill="1" applyBorder="1" applyAlignment="1" applyProtection="1">
      <alignment horizontal="center" wrapText="1"/>
    </xf>
    <xf numFmtId="0" fontId="15" fillId="5" borderId="25" xfId="0" applyFont="1" applyFill="1" applyBorder="1" applyAlignment="1" applyProtection="1">
      <alignment horizontal="center" wrapText="1"/>
    </xf>
    <xf numFmtId="0" fontId="16" fillId="3" borderId="0" xfId="0" applyFont="1" applyFill="1" applyBorder="1" applyAlignment="1" applyProtection="1">
      <alignment horizontal="center" vertical="center" wrapText="1"/>
    </xf>
    <xf numFmtId="0" fontId="37" fillId="11" borderId="0" xfId="0" applyFont="1" applyFill="1" applyBorder="1" applyAlignment="1" applyProtection="1">
      <alignment horizontal="left" vertical="center"/>
    </xf>
    <xf numFmtId="0" fontId="51" fillId="2" borderId="26" xfId="0" applyFont="1" applyFill="1" applyBorder="1" applyAlignment="1" applyProtection="1">
      <alignment horizontal="center" vertical="center" wrapText="1"/>
      <protection locked="0"/>
    </xf>
    <xf numFmtId="0" fontId="51" fillId="2" borderId="66" xfId="0" applyFont="1" applyFill="1" applyBorder="1" applyAlignment="1" applyProtection="1">
      <alignment horizontal="center" vertical="center" wrapText="1"/>
      <protection locked="0"/>
    </xf>
    <xf numFmtId="0" fontId="34" fillId="11" borderId="0" xfId="0" applyFont="1" applyFill="1" applyBorder="1" applyAlignment="1" applyProtection="1">
      <alignment horizontal="center" vertical="center" wrapText="1"/>
    </xf>
    <xf numFmtId="167" fontId="26" fillId="0" borderId="0" xfId="3" applyNumberFormat="1" applyFont="1" applyFill="1" applyBorder="1" applyAlignment="1">
      <alignment horizontal="center" vertical="center"/>
    </xf>
    <xf numFmtId="0" fontId="16" fillId="2" borderId="3" xfId="0" applyFont="1" applyFill="1" applyBorder="1" applyAlignment="1" applyProtection="1">
      <alignment horizontal="center" vertical="center" wrapText="1"/>
      <protection locked="0"/>
    </xf>
    <xf numFmtId="0" fontId="91" fillId="2" borderId="2"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xf>
    <xf numFmtId="0" fontId="4" fillId="5" borderId="35" xfId="0" applyFont="1" applyFill="1" applyBorder="1" applyAlignment="1" applyProtection="1">
      <alignment horizontal="center" vertical="center" wrapText="1"/>
    </xf>
    <xf numFmtId="0" fontId="17" fillId="5" borderId="26" xfId="0" applyFont="1" applyFill="1" applyBorder="1" applyAlignment="1" applyProtection="1">
      <alignment horizontal="right" vertical="center" wrapText="1"/>
    </xf>
    <xf numFmtId="0" fontId="17" fillId="5" borderId="32" xfId="0" applyFont="1" applyFill="1" applyBorder="1" applyAlignment="1" applyProtection="1">
      <alignment horizontal="right" vertical="center" wrapText="1"/>
    </xf>
    <xf numFmtId="0" fontId="17" fillId="5" borderId="35" xfId="0" applyFont="1" applyFill="1" applyBorder="1" applyAlignment="1" applyProtection="1">
      <alignment horizontal="right" vertical="center" wrapText="1"/>
    </xf>
    <xf numFmtId="0" fontId="16" fillId="2" borderId="2" xfId="0" applyFont="1" applyFill="1" applyBorder="1" applyAlignment="1" applyProtection="1">
      <alignment horizontal="center" vertical="center" wrapText="1"/>
      <protection locked="0"/>
    </xf>
    <xf numFmtId="0" fontId="66" fillId="4" borderId="0" xfId="0" applyFont="1" applyFill="1" applyBorder="1" applyAlignment="1" applyProtection="1">
      <alignment horizontal="center" vertical="center" textRotation="90" wrapText="1"/>
    </xf>
    <xf numFmtId="0" fontId="26" fillId="4" borderId="2" xfId="0" applyFont="1" applyFill="1" applyBorder="1" applyAlignment="1" applyProtection="1">
      <alignment horizontal="center" wrapText="1"/>
    </xf>
    <xf numFmtId="0" fontId="81" fillId="3" borderId="0" xfId="0" applyFont="1" applyFill="1" applyBorder="1" applyAlignment="1" applyProtection="1">
      <alignment horizontal="left" vertical="center" wrapText="1"/>
    </xf>
    <xf numFmtId="0" fontId="81" fillId="3" borderId="36" xfId="0" applyFont="1" applyFill="1" applyBorder="1" applyAlignment="1" applyProtection="1">
      <alignment horizontal="left" vertical="center" wrapText="1"/>
    </xf>
    <xf numFmtId="0" fontId="6" fillId="0" borderId="27" xfId="0" applyFont="1" applyFill="1" applyBorder="1" applyAlignment="1" applyProtection="1">
      <alignment horizontal="center" vertical="top" wrapText="1"/>
      <protection locked="0"/>
    </xf>
    <xf numFmtId="0" fontId="6" fillId="0" borderId="33" xfId="0" applyFont="1" applyFill="1" applyBorder="1" applyAlignment="1" applyProtection="1">
      <alignment horizontal="center" vertical="top" wrapText="1"/>
      <protection locked="0"/>
    </xf>
    <xf numFmtId="0" fontId="6" fillId="0" borderId="34"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center" vertical="top" wrapText="1"/>
      <protection locked="0"/>
    </xf>
    <xf numFmtId="0" fontId="6" fillId="0" borderId="21" xfId="0" applyFont="1" applyFill="1" applyBorder="1" applyAlignment="1" applyProtection="1">
      <alignment horizontal="center" vertical="top" wrapText="1"/>
      <protection locked="0"/>
    </xf>
    <xf numFmtId="0" fontId="6" fillId="0" borderId="42" xfId="0" applyFont="1" applyFill="1" applyBorder="1" applyAlignment="1" applyProtection="1">
      <alignment horizontal="center" vertical="top" wrapText="1"/>
      <protection locked="0"/>
    </xf>
    <xf numFmtId="0" fontId="82" fillId="3" borderId="21" xfId="0" applyFont="1" applyFill="1" applyBorder="1" applyAlignment="1" applyProtection="1">
      <alignment horizontal="left" vertical="center" wrapText="1"/>
    </xf>
    <xf numFmtId="0" fontId="82" fillId="3" borderId="42" xfId="0" applyFont="1" applyFill="1" applyBorder="1" applyAlignment="1" applyProtection="1">
      <alignment horizontal="left" vertical="center" wrapText="1"/>
    </xf>
    <xf numFmtId="0" fontId="26" fillId="4" borderId="26" xfId="0" applyFont="1" applyFill="1" applyBorder="1" applyAlignment="1" applyProtection="1">
      <alignment horizontal="center" wrapText="1"/>
    </xf>
    <xf numFmtId="0" fontId="26" fillId="4" borderId="32" xfId="0" applyFont="1" applyFill="1" applyBorder="1" applyAlignment="1" applyProtection="1">
      <alignment horizontal="center" wrapText="1"/>
    </xf>
    <xf numFmtId="0" fontId="26" fillId="4" borderId="35" xfId="0" applyFont="1" applyFill="1" applyBorder="1" applyAlignment="1" applyProtection="1">
      <alignment horizontal="center" wrapText="1"/>
    </xf>
    <xf numFmtId="0" fontId="17" fillId="3" borderId="0" xfId="0" applyFont="1" applyFill="1" applyBorder="1" applyAlignment="1" applyProtection="1">
      <alignment horizontal="center" vertical="center" wrapText="1"/>
    </xf>
    <xf numFmtId="0" fontId="17" fillId="3" borderId="36" xfId="0" applyFont="1" applyFill="1" applyBorder="1" applyAlignment="1" applyProtection="1">
      <alignment horizontal="center" vertical="center" wrapText="1"/>
    </xf>
    <xf numFmtId="0" fontId="60" fillId="6" borderId="0" xfId="0" applyFont="1" applyFill="1" applyBorder="1" applyAlignment="1" applyProtection="1">
      <alignment horizontal="center" vertical="center" wrapText="1"/>
      <protection locked="0"/>
    </xf>
    <xf numFmtId="0" fontId="61" fillId="6" borderId="0" xfId="0" applyFont="1" applyFill="1" applyBorder="1" applyAlignment="1" applyProtection="1">
      <alignment horizontal="center" vertical="center"/>
    </xf>
    <xf numFmtId="0" fontId="17" fillId="3" borderId="0"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30" fillId="3" borderId="0" xfId="0" applyFont="1" applyFill="1" applyBorder="1" applyAlignment="1" applyProtection="1">
      <alignment horizontal="left" vertical="center" wrapText="1"/>
    </xf>
    <xf numFmtId="0" fontId="30" fillId="3" borderId="36" xfId="0" applyFont="1" applyFill="1" applyBorder="1" applyAlignment="1" applyProtection="1">
      <alignment horizontal="left" vertical="center" wrapText="1"/>
    </xf>
    <xf numFmtId="0" fontId="97" fillId="5" borderId="0" xfId="0" applyFont="1" applyFill="1" applyBorder="1" applyAlignment="1" applyProtection="1">
      <alignment horizontal="left" vertical="center" wrapText="1"/>
    </xf>
    <xf numFmtId="0" fontId="97" fillId="5" borderId="36" xfId="0" applyFont="1" applyFill="1" applyBorder="1" applyAlignment="1" applyProtection="1">
      <alignment horizontal="left" vertical="center" wrapText="1"/>
    </xf>
    <xf numFmtId="0" fontId="27" fillId="3" borderId="8" xfId="0" applyFont="1" applyFill="1" applyBorder="1" applyAlignment="1" applyProtection="1">
      <alignment vertical="top" wrapText="1"/>
    </xf>
    <xf numFmtId="0" fontId="27" fillId="3" borderId="7" xfId="0" applyFont="1" applyFill="1" applyBorder="1" applyAlignment="1" applyProtection="1">
      <alignment vertical="top" wrapText="1"/>
    </xf>
    <xf numFmtId="0" fontId="27" fillId="3" borderId="8" xfId="0" applyFont="1" applyFill="1" applyBorder="1" applyAlignment="1" applyProtection="1">
      <alignment horizontal="center" vertical="top" wrapText="1"/>
    </xf>
    <xf numFmtId="0" fontId="27" fillId="3" borderId="0" xfId="0" applyFont="1" applyFill="1" applyBorder="1" applyAlignment="1" applyProtection="1">
      <alignment horizontal="center" vertical="top" wrapText="1"/>
    </xf>
    <xf numFmtId="0" fontId="97" fillId="2" borderId="0" xfId="0" applyFont="1" applyFill="1" applyBorder="1" applyAlignment="1" applyProtection="1">
      <alignment horizontal="left" vertical="top"/>
      <protection locked="0"/>
    </xf>
    <xf numFmtId="0" fontId="17" fillId="5" borderId="2" xfId="0" applyFont="1" applyFill="1" applyBorder="1" applyAlignment="1" applyProtection="1">
      <alignment horizontal="center" vertical="center" wrapText="1"/>
    </xf>
    <xf numFmtId="0" fontId="83" fillId="3" borderId="32" xfId="0" applyFont="1" applyFill="1" applyBorder="1" applyAlignment="1" applyProtection="1">
      <alignment horizontal="left" vertical="center" wrapText="1"/>
    </xf>
    <xf numFmtId="0" fontId="83" fillId="3" borderId="35" xfId="0" applyFont="1" applyFill="1" applyBorder="1" applyAlignment="1" applyProtection="1">
      <alignment horizontal="left" vertical="center" wrapText="1"/>
    </xf>
    <xf numFmtId="0" fontId="81" fillId="3" borderId="21" xfId="0" applyFont="1" applyFill="1" applyBorder="1" applyAlignment="1" applyProtection="1">
      <alignment horizontal="left" vertical="center" wrapText="1"/>
    </xf>
    <xf numFmtId="0" fontId="81" fillId="3" borderId="42" xfId="0" applyFont="1" applyFill="1" applyBorder="1" applyAlignment="1" applyProtection="1">
      <alignment horizontal="left" vertical="center" wrapText="1"/>
    </xf>
    <xf numFmtId="0" fontId="37" fillId="11" borderId="1" xfId="0" applyFont="1" applyFill="1" applyBorder="1" applyAlignment="1" applyProtection="1">
      <alignment horizontal="center" vertical="center"/>
    </xf>
    <xf numFmtId="0" fontId="37" fillId="11" borderId="0" xfId="0" applyFont="1" applyFill="1" applyBorder="1" applyAlignment="1" applyProtection="1">
      <alignment horizontal="center" vertical="center"/>
    </xf>
    <xf numFmtId="0" fontId="37" fillId="11" borderId="7" xfId="0" applyFont="1" applyFill="1" applyBorder="1" applyAlignment="1" applyProtection="1">
      <alignment horizontal="center" vertical="center"/>
    </xf>
    <xf numFmtId="0" fontId="17" fillId="2" borderId="26"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35" xfId="0"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wrapText="1"/>
    </xf>
    <xf numFmtId="0" fontId="17" fillId="5" borderId="35"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protection locked="0"/>
    </xf>
    <xf numFmtId="0" fontId="16" fillId="2" borderId="59" xfId="0" applyFont="1" applyFill="1" applyBorder="1" applyAlignment="1" applyProtection="1">
      <alignment horizontal="center" vertical="center" wrapText="1"/>
      <protection locked="0"/>
    </xf>
    <xf numFmtId="0" fontId="16" fillId="2" borderId="60" xfId="0" applyFont="1" applyFill="1" applyBorder="1" applyAlignment="1" applyProtection="1">
      <alignment horizontal="center" vertical="center" wrapText="1"/>
      <protection locked="0"/>
    </xf>
    <xf numFmtId="0" fontId="36" fillId="2" borderId="59" xfId="0" applyFont="1" applyFill="1" applyBorder="1" applyAlignment="1" applyProtection="1">
      <alignment horizontal="center" vertical="center" wrapText="1"/>
      <protection locked="0"/>
    </xf>
    <xf numFmtId="0" fontId="36" fillId="2" borderId="54"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wrapText="1"/>
    </xf>
    <xf numFmtId="0" fontId="17" fillId="5" borderId="60"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5" fillId="5" borderId="4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34" fillId="11" borderId="26" xfId="0" applyFont="1" applyFill="1" applyBorder="1" applyAlignment="1" applyProtection="1">
      <alignment horizontal="center" vertical="center" wrapText="1"/>
    </xf>
    <xf numFmtId="0" fontId="34" fillId="11" borderId="35" xfId="0" applyFont="1" applyFill="1" applyBorder="1" applyAlignment="1" applyProtection="1">
      <alignment horizontal="center" vertical="center" wrapText="1"/>
    </xf>
    <xf numFmtId="0" fontId="4" fillId="2" borderId="29" xfId="0" applyFont="1" applyFill="1" applyBorder="1" applyAlignment="1" applyProtection="1">
      <alignment horizontal="left" vertical="top"/>
      <protection locked="0"/>
    </xf>
    <xf numFmtId="0" fontId="4" fillId="2" borderId="45" xfId="0" applyFont="1" applyFill="1" applyBorder="1" applyAlignment="1" applyProtection="1">
      <alignment horizontal="left" vertical="top"/>
      <protection locked="0"/>
    </xf>
    <xf numFmtId="0" fontId="4" fillId="2" borderId="19" xfId="0" applyFont="1" applyFill="1" applyBorder="1" applyAlignment="1" applyProtection="1">
      <alignment vertical="top" wrapText="1"/>
      <protection locked="0"/>
    </xf>
    <xf numFmtId="0" fontId="4" fillId="2" borderId="49" xfId="0" applyFont="1" applyFill="1" applyBorder="1" applyAlignment="1" applyProtection="1">
      <alignment vertical="top" wrapText="1"/>
      <protection locked="0"/>
    </xf>
    <xf numFmtId="0" fontId="4" fillId="2" borderId="67" xfId="0" applyFont="1" applyFill="1" applyBorder="1" applyAlignment="1" applyProtection="1">
      <alignment vertical="top" wrapText="1"/>
      <protection locked="0"/>
    </xf>
    <xf numFmtId="0" fontId="4" fillId="2" borderId="26" xfId="0" applyFont="1" applyFill="1" applyBorder="1" applyAlignment="1" applyProtection="1">
      <alignment vertical="top" wrapText="1"/>
      <protection locked="0"/>
    </xf>
    <xf numFmtId="0" fontId="4" fillId="2" borderId="32" xfId="0" applyFont="1" applyFill="1" applyBorder="1" applyAlignment="1" applyProtection="1">
      <alignment vertical="top" wrapText="1"/>
      <protection locked="0"/>
    </xf>
    <xf numFmtId="0" fontId="4" fillId="2" borderId="35" xfId="0" applyFont="1" applyFill="1" applyBorder="1" applyAlignment="1" applyProtection="1">
      <alignment vertical="top" wrapText="1"/>
      <protection locked="0"/>
    </xf>
    <xf numFmtId="0" fontId="16" fillId="5" borderId="23" xfId="0" applyFont="1" applyFill="1" applyBorder="1" applyAlignment="1" applyProtection="1">
      <alignment horizontal="center" vertical="center"/>
    </xf>
    <xf numFmtId="0" fontId="16" fillId="5" borderId="62" xfId="0" applyFont="1" applyFill="1" applyBorder="1" applyAlignment="1" applyProtection="1">
      <alignment horizontal="center" vertical="center"/>
    </xf>
    <xf numFmtId="0" fontId="10" fillId="2" borderId="27"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165" fontId="38" fillId="6" borderId="21" xfId="1" applyNumberFormat="1" applyFont="1" applyFill="1" applyBorder="1" applyAlignment="1" applyProtection="1">
      <alignment horizontal="center" vertical="center"/>
    </xf>
    <xf numFmtId="0" fontId="17" fillId="5" borderId="2" xfId="0" applyFont="1" applyFill="1" applyBorder="1" applyAlignment="1" applyProtection="1">
      <alignment horizontal="center" vertical="center" textRotation="90" wrapText="1"/>
    </xf>
    <xf numFmtId="2" fontId="38" fillId="9" borderId="26" xfId="1" applyNumberFormat="1" applyFont="1" applyFill="1" applyBorder="1" applyAlignment="1" applyProtection="1">
      <alignment horizontal="center" vertical="center"/>
    </xf>
    <xf numFmtId="2" fontId="38" fillId="9" borderId="32" xfId="1" applyNumberFormat="1" applyFont="1" applyFill="1" applyBorder="1" applyAlignment="1" applyProtection="1">
      <alignment horizontal="center" vertical="center"/>
    </xf>
    <xf numFmtId="2" fontId="38" fillId="9" borderId="35" xfId="1" applyNumberFormat="1" applyFont="1" applyFill="1" applyBorder="1" applyAlignment="1" applyProtection="1">
      <alignment horizontal="center" vertical="center"/>
    </xf>
    <xf numFmtId="0" fontId="17" fillId="3" borderId="2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xf>
    <xf numFmtId="0" fontId="10" fillId="5" borderId="41" xfId="0" applyFont="1" applyFill="1" applyBorder="1" applyAlignment="1" applyProtection="1">
      <alignment horizontal="center" vertical="center"/>
    </xf>
    <xf numFmtId="0" fontId="5" fillId="5" borderId="31" xfId="0" applyFont="1" applyFill="1" applyBorder="1" applyAlignment="1" applyProtection="1">
      <alignment horizontal="center" vertical="center" wrapText="1"/>
    </xf>
    <xf numFmtId="0" fontId="17" fillId="5" borderId="29" xfId="0" applyFont="1" applyFill="1" applyBorder="1" applyAlignment="1" applyProtection="1">
      <alignment horizontal="right" vertical="center" wrapText="1"/>
    </xf>
    <xf numFmtId="0" fontId="17" fillId="5" borderId="45" xfId="0" applyFont="1" applyFill="1" applyBorder="1" applyAlignment="1" applyProtection="1">
      <alignment horizontal="right" vertical="center" wrapText="1"/>
    </xf>
    <xf numFmtId="0" fontId="17" fillId="5" borderId="31" xfId="0" applyFont="1" applyFill="1" applyBorder="1" applyAlignment="1" applyProtection="1">
      <alignment horizontal="right" vertical="center" wrapText="1"/>
    </xf>
    <xf numFmtId="165" fontId="34" fillId="15" borderId="12" xfId="0" applyNumberFormat="1" applyFont="1" applyFill="1" applyBorder="1" applyAlignment="1" applyProtection="1">
      <alignment horizontal="center" vertical="center" wrapText="1"/>
    </xf>
    <xf numFmtId="0" fontId="4" fillId="2" borderId="52" xfId="0" applyFont="1" applyFill="1" applyBorder="1" applyAlignment="1" applyProtection="1">
      <alignment horizontal="left" vertical="top"/>
      <protection locked="0"/>
    </xf>
    <xf numFmtId="0" fontId="4" fillId="2" borderId="53" xfId="0" applyFont="1" applyFill="1" applyBorder="1" applyAlignment="1" applyProtection="1">
      <alignment horizontal="left" vertical="top"/>
      <protection locked="0"/>
    </xf>
    <xf numFmtId="0" fontId="4" fillId="2" borderId="54" xfId="0" applyFont="1" applyFill="1" applyBorder="1" applyAlignment="1" applyProtection="1">
      <alignment horizontal="left" vertical="top"/>
      <protection locked="0"/>
    </xf>
    <xf numFmtId="0" fontId="5" fillId="5" borderId="20" xfId="0" applyFont="1" applyFill="1" applyBorder="1" applyAlignment="1" applyProtection="1">
      <alignment horizontal="center" vertical="center" wrapText="1"/>
    </xf>
    <xf numFmtId="0" fontId="5" fillId="5" borderId="42"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protection locked="0"/>
    </xf>
    <xf numFmtId="0" fontId="97" fillId="17" borderId="0" xfId="0" applyFont="1" applyFill="1" applyBorder="1" applyAlignment="1" applyProtection="1">
      <alignment horizontal="left" vertical="top" wrapText="1"/>
      <protection locked="0"/>
    </xf>
    <xf numFmtId="0" fontId="59" fillId="7" borderId="0" xfId="0" applyFont="1" applyFill="1" applyBorder="1" applyAlignment="1" applyProtection="1">
      <alignment horizontal="left" vertical="center" wrapText="1"/>
    </xf>
    <xf numFmtId="0" fontId="59" fillId="7" borderId="36" xfId="0" applyFont="1" applyFill="1" applyBorder="1" applyAlignment="1" applyProtection="1">
      <alignment horizontal="left" vertical="center" wrapText="1"/>
    </xf>
    <xf numFmtId="0" fontId="17" fillId="5" borderId="26" xfId="0" applyFont="1" applyFill="1" applyBorder="1" applyAlignment="1" applyProtection="1">
      <alignment horizontal="center" vertical="center" wrapText="1"/>
    </xf>
    <xf numFmtId="0" fontId="37" fillId="11" borderId="0" xfId="0" applyFont="1" applyFill="1" applyBorder="1" applyAlignment="1" applyProtection="1">
      <alignment horizontal="left" vertical="center" wrapText="1"/>
    </xf>
    <xf numFmtId="0" fontId="81" fillId="3" borderId="33" xfId="0" applyFont="1" applyFill="1" applyBorder="1" applyAlignment="1" applyProtection="1">
      <alignment horizontal="left" vertical="center" wrapText="1"/>
    </xf>
    <xf numFmtId="0" fontId="81" fillId="3" borderId="34" xfId="0" applyFont="1" applyFill="1" applyBorder="1" applyAlignment="1" applyProtection="1">
      <alignment horizontal="left" vertical="center" wrapText="1"/>
    </xf>
    <xf numFmtId="167" fontId="26" fillId="14" borderId="26" xfId="3" applyNumberFormat="1" applyFont="1" applyFill="1" applyBorder="1" applyAlignment="1">
      <alignment horizontal="center" vertical="center" wrapText="1"/>
    </xf>
    <xf numFmtId="167" fontId="26" fillId="14" borderId="35" xfId="3" applyNumberFormat="1" applyFont="1" applyFill="1" applyBorder="1" applyAlignment="1">
      <alignment horizontal="center" vertical="center" wrapText="1"/>
    </xf>
  </cellXfs>
  <cellStyles count="5">
    <cellStyle name="Collegamento ipertestuale" xfId="1" builtinId="8"/>
    <cellStyle name="Euro" xfId="2" xr:uid="{00000000-0005-0000-0000-000001000000}"/>
    <cellStyle name="Migliaia" xfId="3" builtinId="3"/>
    <cellStyle name="Normale" xfId="0" builtinId="0"/>
    <cellStyle name="Percentuale" xfId="4" builtinId="5"/>
  </cellStyles>
  <dxfs count="6">
    <dxf>
      <fill>
        <patternFill>
          <bgColor indexed="46"/>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46"/>
        </patternFill>
      </fill>
    </dxf>
  </dxfs>
  <tableStyles count="0" defaultTableStyle="TableStyleMedium9" defaultPivotStyle="PivotStyleLight16"/>
  <colors>
    <mruColors>
      <color rgb="FFCC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1123950</xdr:colOff>
      <xdr:row>58</xdr:row>
      <xdr:rowOff>57150</xdr:rowOff>
    </xdr:from>
    <xdr:to>
      <xdr:col>2</xdr:col>
      <xdr:colOff>2143125</xdr:colOff>
      <xdr:row>58</xdr:row>
      <xdr:rowOff>952500</xdr:rowOff>
    </xdr:to>
    <xdr:pic>
      <xdr:nvPicPr>
        <xdr:cNvPr id="10651" name="Picture 2">
          <a:extLst>
            <a:ext uri="{FF2B5EF4-FFF2-40B4-BE49-F238E27FC236}">
              <a16:creationId xmlns:a16="http://schemas.microsoft.com/office/drawing/2014/main" id="{00000000-0008-0000-0000-00009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35471100"/>
          <a:ext cx="1019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57</xdr:row>
      <xdr:rowOff>123825</xdr:rowOff>
    </xdr:from>
    <xdr:to>
      <xdr:col>2</xdr:col>
      <xdr:colOff>904875</xdr:colOff>
      <xdr:row>57</xdr:row>
      <xdr:rowOff>962025</xdr:rowOff>
    </xdr:to>
    <xdr:pic>
      <xdr:nvPicPr>
        <xdr:cNvPr id="10652" name="Picture 3">
          <a:extLst>
            <a:ext uri="{FF2B5EF4-FFF2-40B4-BE49-F238E27FC236}">
              <a16:creationId xmlns:a16="http://schemas.microsoft.com/office/drawing/2014/main" id="{00000000-0008-0000-0000-00009C2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 y="34461450"/>
          <a:ext cx="9048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1171575</xdr:colOff>
      <xdr:row>57</xdr:row>
      <xdr:rowOff>95250</xdr:rowOff>
    </xdr:from>
    <xdr:to>
      <xdr:col>2</xdr:col>
      <xdr:colOff>2095500</xdr:colOff>
      <xdr:row>57</xdr:row>
      <xdr:rowOff>971550</xdr:rowOff>
    </xdr:to>
    <xdr:pic>
      <xdr:nvPicPr>
        <xdr:cNvPr id="10653" name="Picture 4">
          <a:extLst>
            <a:ext uri="{FF2B5EF4-FFF2-40B4-BE49-F238E27FC236}">
              <a16:creationId xmlns:a16="http://schemas.microsoft.com/office/drawing/2014/main" id="{00000000-0008-0000-0000-00009D29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85975" y="34432875"/>
          <a:ext cx="923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58</xdr:row>
      <xdr:rowOff>95250</xdr:rowOff>
    </xdr:from>
    <xdr:to>
      <xdr:col>2</xdr:col>
      <xdr:colOff>1000125</xdr:colOff>
      <xdr:row>58</xdr:row>
      <xdr:rowOff>914400</xdr:rowOff>
    </xdr:to>
    <xdr:pic>
      <xdr:nvPicPr>
        <xdr:cNvPr id="10654" name="Picture 8">
          <a:extLst>
            <a:ext uri="{FF2B5EF4-FFF2-40B4-BE49-F238E27FC236}">
              <a16:creationId xmlns:a16="http://schemas.microsoft.com/office/drawing/2014/main" id="{00000000-0008-0000-0000-00009E29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71550" y="35509200"/>
          <a:ext cx="942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56</xdr:row>
      <xdr:rowOff>57150</xdr:rowOff>
    </xdr:from>
    <xdr:to>
      <xdr:col>2</xdr:col>
      <xdr:colOff>952500</xdr:colOff>
      <xdr:row>56</xdr:row>
      <xdr:rowOff>819150</xdr:rowOff>
    </xdr:to>
    <xdr:pic>
      <xdr:nvPicPr>
        <xdr:cNvPr id="10655" name="Picture 1">
          <a:extLst>
            <a:ext uri="{FF2B5EF4-FFF2-40B4-BE49-F238E27FC236}">
              <a16:creationId xmlns:a16="http://schemas.microsoft.com/office/drawing/2014/main" id="{00000000-0008-0000-0000-00009F29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71550" y="334613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1095375</xdr:colOff>
      <xdr:row>66</xdr:row>
      <xdr:rowOff>142875</xdr:rowOff>
    </xdr:from>
    <xdr:to>
      <xdr:col>2</xdr:col>
      <xdr:colOff>2019300</xdr:colOff>
      <xdr:row>66</xdr:row>
      <xdr:rowOff>942975</xdr:rowOff>
    </xdr:to>
    <xdr:pic>
      <xdr:nvPicPr>
        <xdr:cNvPr id="10656" name="Picture 2">
          <a:extLst>
            <a:ext uri="{FF2B5EF4-FFF2-40B4-BE49-F238E27FC236}">
              <a16:creationId xmlns:a16="http://schemas.microsoft.com/office/drawing/2014/main" id="{00000000-0008-0000-0000-0000A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43776900"/>
          <a:ext cx="923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64</xdr:row>
      <xdr:rowOff>895350</xdr:rowOff>
    </xdr:from>
    <xdr:to>
      <xdr:col>2</xdr:col>
      <xdr:colOff>1076325</xdr:colOff>
      <xdr:row>65</xdr:row>
      <xdr:rowOff>895351</xdr:rowOff>
    </xdr:to>
    <xdr:pic>
      <xdr:nvPicPr>
        <xdr:cNvPr id="10657" name="Picture 3">
          <a:extLst>
            <a:ext uri="{FF2B5EF4-FFF2-40B4-BE49-F238E27FC236}">
              <a16:creationId xmlns:a16="http://schemas.microsoft.com/office/drawing/2014/main" id="{00000000-0008-0000-0000-0000A12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2025" y="42605325"/>
          <a:ext cx="10287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1123950</xdr:colOff>
      <xdr:row>65</xdr:row>
      <xdr:rowOff>95250</xdr:rowOff>
    </xdr:from>
    <xdr:to>
      <xdr:col>2</xdr:col>
      <xdr:colOff>2076450</xdr:colOff>
      <xdr:row>65</xdr:row>
      <xdr:rowOff>952500</xdr:rowOff>
    </xdr:to>
    <xdr:pic>
      <xdr:nvPicPr>
        <xdr:cNvPr id="10658" name="Picture 4">
          <a:extLst>
            <a:ext uri="{FF2B5EF4-FFF2-40B4-BE49-F238E27FC236}">
              <a16:creationId xmlns:a16="http://schemas.microsoft.com/office/drawing/2014/main" id="{00000000-0008-0000-0000-0000A229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8350" y="42729150"/>
          <a:ext cx="9525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66</xdr:row>
      <xdr:rowOff>95250</xdr:rowOff>
    </xdr:from>
    <xdr:to>
      <xdr:col>2</xdr:col>
      <xdr:colOff>1047750</xdr:colOff>
      <xdr:row>66</xdr:row>
      <xdr:rowOff>942975</xdr:rowOff>
    </xdr:to>
    <xdr:pic>
      <xdr:nvPicPr>
        <xdr:cNvPr id="10659" name="Picture 8">
          <a:extLst>
            <a:ext uri="{FF2B5EF4-FFF2-40B4-BE49-F238E27FC236}">
              <a16:creationId xmlns:a16="http://schemas.microsoft.com/office/drawing/2014/main" id="{00000000-0008-0000-0000-0000A329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71550" y="43729275"/>
          <a:ext cx="9906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64</xdr:row>
      <xdr:rowOff>57150</xdr:rowOff>
    </xdr:from>
    <xdr:to>
      <xdr:col>2</xdr:col>
      <xdr:colOff>1076325</xdr:colOff>
      <xdr:row>64</xdr:row>
      <xdr:rowOff>904875</xdr:rowOff>
    </xdr:to>
    <xdr:pic>
      <xdr:nvPicPr>
        <xdr:cNvPr id="10660" name="Picture 1">
          <a:extLst>
            <a:ext uri="{FF2B5EF4-FFF2-40B4-BE49-F238E27FC236}">
              <a16:creationId xmlns:a16="http://schemas.microsoft.com/office/drawing/2014/main" id="{00000000-0008-0000-0000-0000A429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71550" y="41767125"/>
          <a:ext cx="10191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1023937</xdr:colOff>
      <xdr:row>108</xdr:row>
      <xdr:rowOff>266700</xdr:rowOff>
    </xdr:from>
    <xdr:to>
      <xdr:col>14</xdr:col>
      <xdr:colOff>1185863</xdr:colOff>
      <xdr:row>110</xdr:row>
      <xdr:rowOff>381000</xdr:rowOff>
    </xdr:to>
    <xdr:sp macro="" textlink="">
      <xdr:nvSpPr>
        <xdr:cNvPr id="10661" name="Rectangle 68">
          <a:extLst>
            <a:ext uri="{FF2B5EF4-FFF2-40B4-BE49-F238E27FC236}">
              <a16:creationId xmlns:a16="http://schemas.microsoft.com/office/drawing/2014/main" id="{00000000-0008-0000-0000-0000A5290000}"/>
            </a:ext>
          </a:extLst>
        </xdr:cNvPr>
        <xdr:cNvSpPr>
          <a:spLocks noChangeArrowheads="1"/>
        </xdr:cNvSpPr>
      </xdr:nvSpPr>
      <xdr:spPr bwMode="auto">
        <a:xfrm>
          <a:off x="20764500" y="74585513"/>
          <a:ext cx="1662113" cy="1019175"/>
        </a:xfrm>
        <a:prstGeom prst="rect">
          <a:avLst/>
        </a:prstGeom>
        <a:solidFill>
          <a:srgbClr val="00CC00"/>
        </a:solidFill>
        <a:ln w="9525">
          <a:solidFill>
            <a:srgbClr val="000000"/>
          </a:solidFill>
          <a:miter lim="800000"/>
          <a:headEnd/>
          <a:tailEnd/>
        </a:ln>
      </xdr:spPr>
    </xdr:sp>
    <xdr:clientData/>
  </xdr:twoCellAnchor>
  <xdr:twoCellAnchor>
    <xdr:from>
      <xdr:col>12</xdr:col>
      <xdr:colOff>1047750</xdr:colOff>
      <xdr:row>108</xdr:row>
      <xdr:rowOff>195263</xdr:rowOff>
    </xdr:from>
    <xdr:to>
      <xdr:col>13</xdr:col>
      <xdr:colOff>109537</xdr:colOff>
      <xdr:row>110</xdr:row>
      <xdr:rowOff>309563</xdr:rowOff>
    </xdr:to>
    <xdr:sp macro="" textlink="">
      <xdr:nvSpPr>
        <xdr:cNvPr id="10662" name="Rectangle 69">
          <a:extLst>
            <a:ext uri="{FF2B5EF4-FFF2-40B4-BE49-F238E27FC236}">
              <a16:creationId xmlns:a16="http://schemas.microsoft.com/office/drawing/2014/main" id="{00000000-0008-0000-0000-0000A6290000}"/>
            </a:ext>
          </a:extLst>
        </xdr:cNvPr>
        <xdr:cNvSpPr>
          <a:spLocks noChangeArrowheads="1"/>
        </xdr:cNvSpPr>
      </xdr:nvSpPr>
      <xdr:spPr bwMode="auto">
        <a:xfrm>
          <a:off x="19526250" y="74514076"/>
          <a:ext cx="323850" cy="1019175"/>
        </a:xfrm>
        <a:prstGeom prst="rect">
          <a:avLst/>
        </a:prstGeom>
        <a:solidFill>
          <a:srgbClr val="00FF00"/>
        </a:solidFill>
        <a:ln w="9525">
          <a:solidFill>
            <a:srgbClr val="000000"/>
          </a:solidFill>
          <a:miter lim="800000"/>
          <a:headEnd/>
          <a:tailEnd/>
        </a:ln>
      </xdr:spPr>
    </xdr:sp>
    <xdr:clientData/>
  </xdr:twoCellAnchor>
  <xdr:twoCellAnchor>
    <xdr:from>
      <xdr:col>15</xdr:col>
      <xdr:colOff>571501</xdr:colOff>
      <xdr:row>108</xdr:row>
      <xdr:rowOff>195263</xdr:rowOff>
    </xdr:from>
    <xdr:to>
      <xdr:col>15</xdr:col>
      <xdr:colOff>895351</xdr:colOff>
      <xdr:row>110</xdr:row>
      <xdr:rowOff>309563</xdr:rowOff>
    </xdr:to>
    <xdr:sp macro="" textlink="">
      <xdr:nvSpPr>
        <xdr:cNvPr id="10663" name="Rectangle 70">
          <a:extLst>
            <a:ext uri="{FF2B5EF4-FFF2-40B4-BE49-F238E27FC236}">
              <a16:creationId xmlns:a16="http://schemas.microsoft.com/office/drawing/2014/main" id="{00000000-0008-0000-0000-0000A7290000}"/>
            </a:ext>
          </a:extLst>
        </xdr:cNvPr>
        <xdr:cNvSpPr>
          <a:spLocks noChangeArrowheads="1"/>
        </xdr:cNvSpPr>
      </xdr:nvSpPr>
      <xdr:spPr bwMode="auto">
        <a:xfrm>
          <a:off x="23288626" y="74514076"/>
          <a:ext cx="323850" cy="1019175"/>
        </a:xfrm>
        <a:prstGeom prst="rect">
          <a:avLst/>
        </a:prstGeom>
        <a:solidFill>
          <a:srgbClr val="00FF00"/>
        </a:solidFill>
        <a:ln w="9525">
          <a:solidFill>
            <a:srgbClr val="000000"/>
          </a:solidFill>
          <a:miter lim="800000"/>
          <a:headEnd/>
          <a:tailEnd/>
        </a:ln>
      </xdr:spPr>
    </xdr:sp>
    <xdr:clientData/>
  </xdr:twoCellAnchor>
  <xdr:twoCellAnchor editAs="oneCell">
    <xdr:from>
      <xdr:col>2</xdr:col>
      <xdr:colOff>695325</xdr:colOff>
      <xdr:row>1</xdr:row>
      <xdr:rowOff>1028700</xdr:rowOff>
    </xdr:from>
    <xdr:to>
      <xdr:col>2</xdr:col>
      <xdr:colOff>809625</xdr:colOff>
      <xdr:row>1</xdr:row>
      <xdr:rowOff>1333500</xdr:rowOff>
    </xdr:to>
    <xdr:sp macro="" textlink="">
      <xdr:nvSpPr>
        <xdr:cNvPr id="10664" name="Text Box 80">
          <a:extLst>
            <a:ext uri="{FF2B5EF4-FFF2-40B4-BE49-F238E27FC236}">
              <a16:creationId xmlns:a16="http://schemas.microsoft.com/office/drawing/2014/main" id="{00000000-0008-0000-0000-0000A8290000}"/>
            </a:ext>
          </a:extLst>
        </xdr:cNvPr>
        <xdr:cNvSpPr txBox="1">
          <a:spLocks noChangeArrowheads="1"/>
        </xdr:cNvSpPr>
      </xdr:nvSpPr>
      <xdr:spPr bwMode="auto">
        <a:xfrm>
          <a:off x="1609725" y="13335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55</xdr:row>
      <xdr:rowOff>0</xdr:rowOff>
    </xdr:from>
    <xdr:to>
      <xdr:col>2</xdr:col>
      <xdr:colOff>1095375</xdr:colOff>
      <xdr:row>56</xdr:row>
      <xdr:rowOff>-1</xdr:rowOff>
    </xdr:to>
    <xdr:pic>
      <xdr:nvPicPr>
        <xdr:cNvPr id="10665" name="Picture 81" descr="Pinch1">
          <a:extLst>
            <a:ext uri="{FF2B5EF4-FFF2-40B4-BE49-F238E27FC236}">
              <a16:creationId xmlns:a16="http://schemas.microsoft.com/office/drawing/2014/main" id="{00000000-0008-0000-0000-0000A92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 y="32518350"/>
          <a:ext cx="10953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1190625</xdr:colOff>
      <xdr:row>55</xdr:row>
      <xdr:rowOff>28575</xdr:rowOff>
    </xdr:from>
    <xdr:to>
      <xdr:col>2</xdr:col>
      <xdr:colOff>2190750</xdr:colOff>
      <xdr:row>56</xdr:row>
      <xdr:rowOff>-1</xdr:rowOff>
    </xdr:to>
    <xdr:pic>
      <xdr:nvPicPr>
        <xdr:cNvPr id="10666" name="Picture 82" descr="Pinch2">
          <a:extLst>
            <a:ext uri="{FF2B5EF4-FFF2-40B4-BE49-F238E27FC236}">
              <a16:creationId xmlns:a16="http://schemas.microsoft.com/office/drawing/2014/main" id="{00000000-0008-0000-0000-0000AA2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05025" y="32546925"/>
          <a:ext cx="10001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63</xdr:row>
      <xdr:rowOff>0</xdr:rowOff>
    </xdr:from>
    <xdr:to>
      <xdr:col>2</xdr:col>
      <xdr:colOff>1095375</xdr:colOff>
      <xdr:row>63</xdr:row>
      <xdr:rowOff>885825</xdr:rowOff>
    </xdr:to>
    <xdr:pic>
      <xdr:nvPicPr>
        <xdr:cNvPr id="10667" name="Picture 83" descr="Pinch1">
          <a:extLst>
            <a:ext uri="{FF2B5EF4-FFF2-40B4-BE49-F238E27FC236}">
              <a16:creationId xmlns:a16="http://schemas.microsoft.com/office/drawing/2014/main" id="{00000000-0008-0000-0000-0000AB2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4400" y="40786050"/>
          <a:ext cx="10953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1190625</xdr:colOff>
      <xdr:row>63</xdr:row>
      <xdr:rowOff>28575</xdr:rowOff>
    </xdr:from>
    <xdr:to>
      <xdr:col>2</xdr:col>
      <xdr:colOff>2190750</xdr:colOff>
      <xdr:row>63</xdr:row>
      <xdr:rowOff>876300</xdr:rowOff>
    </xdr:to>
    <xdr:pic>
      <xdr:nvPicPr>
        <xdr:cNvPr id="10668" name="Picture 84" descr="Pinch2">
          <a:extLst>
            <a:ext uri="{FF2B5EF4-FFF2-40B4-BE49-F238E27FC236}">
              <a16:creationId xmlns:a16="http://schemas.microsoft.com/office/drawing/2014/main" id="{00000000-0008-0000-0000-0000AC29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05025" y="40814625"/>
          <a:ext cx="10001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Y151"/>
  <sheetViews>
    <sheetView tabSelected="1" topLeftCell="B1" zoomScale="41" zoomScaleNormal="41" zoomScaleSheetLayoutView="40" workbookViewId="0">
      <selection activeCell="CE22" sqref="CE22"/>
    </sheetView>
  </sheetViews>
  <sheetFormatPr defaultColWidth="9.109375" defaultRowHeight="13.2" x14ac:dyDescent="0.25"/>
  <cols>
    <col min="1" max="1" width="9.109375" style="1"/>
    <col min="2" max="2" width="4.5546875" style="1" customWidth="1"/>
    <col min="3" max="3" width="47.5546875" style="1" customWidth="1"/>
    <col min="4" max="4" width="53.88671875" style="1" customWidth="1"/>
    <col min="5" max="5" width="23.5546875" style="1" customWidth="1"/>
    <col min="6" max="6" width="21.88671875" style="1" customWidth="1"/>
    <col min="7" max="7" width="18.88671875" style="1" customWidth="1"/>
    <col min="8" max="8" width="24" style="1" customWidth="1"/>
    <col min="9" max="9" width="20.5546875" style="1" customWidth="1"/>
    <col min="10" max="10" width="19.88671875" style="1" customWidth="1"/>
    <col min="11" max="11" width="28.33203125" style="1" customWidth="1"/>
    <col min="12" max="12" width="16.33203125" style="1" customWidth="1"/>
    <col min="13" max="13" width="19" style="1" customWidth="1"/>
    <col min="14" max="14" width="22.44140625" style="1" customWidth="1"/>
    <col min="15" max="15" width="22" style="1" customWidth="1"/>
    <col min="16" max="16" width="26.88671875" style="1" customWidth="1"/>
    <col min="17" max="17" width="39.109375" style="1" hidden="1" customWidth="1"/>
    <col min="18" max="18" width="28.88671875" style="1" hidden="1" customWidth="1"/>
    <col min="19" max="19" width="20.88671875" style="1" hidden="1" customWidth="1"/>
    <col min="20" max="20" width="28.109375" style="1" hidden="1" customWidth="1"/>
    <col min="21" max="21" width="25.5546875" style="1" hidden="1" customWidth="1"/>
    <col min="22" max="24" width="18.109375" style="1" hidden="1" customWidth="1"/>
    <col min="25" max="25" width="24.88671875" style="1" hidden="1" customWidth="1"/>
    <col min="26" max="29" width="18.109375" style="1" hidden="1" customWidth="1"/>
    <col min="30" max="30" width="10.88671875" style="1" hidden="1" customWidth="1"/>
    <col min="31" max="37" width="9.109375" style="1" hidden="1" customWidth="1"/>
    <col min="38" max="38" width="9.33203125" style="1" hidden="1" customWidth="1"/>
    <col min="39" max="41" width="9.109375" style="1" hidden="1" customWidth="1"/>
    <col min="42" max="42" width="20" style="1" hidden="1" customWidth="1"/>
    <col min="43" max="43" width="13.88671875" style="1" hidden="1" customWidth="1"/>
    <col min="44" max="44" width="11.33203125" style="1" hidden="1" customWidth="1"/>
    <col min="45" max="49" width="9.109375" style="1" hidden="1" customWidth="1"/>
    <col min="50" max="50" width="9.88671875" style="1" hidden="1" customWidth="1"/>
    <col min="51" max="77" width="9.109375" style="1" hidden="1" customWidth="1"/>
    <col min="78" max="78" width="9.109375" style="1" customWidth="1"/>
    <col min="79" max="16384" width="9.109375" style="1"/>
  </cols>
  <sheetData>
    <row r="1" spans="2:37" ht="24" customHeight="1" thickBot="1" x14ac:dyDescent="0.45">
      <c r="B1" s="21"/>
      <c r="C1" s="330" t="s">
        <v>165</v>
      </c>
      <c r="D1" s="53"/>
      <c r="E1" s="53"/>
      <c r="F1" s="53"/>
      <c r="G1" s="53"/>
      <c r="H1" s="53"/>
      <c r="I1" s="53"/>
      <c r="J1" s="53"/>
      <c r="K1" s="53"/>
      <c r="L1" s="53"/>
      <c r="M1" s="53"/>
      <c r="N1" s="53"/>
      <c r="O1" s="53"/>
      <c r="P1" s="22"/>
    </row>
    <row r="2" spans="2:37" ht="118.5" customHeight="1" thickBot="1" x14ac:dyDescent="0.3">
      <c r="B2" s="24"/>
      <c r="C2" s="443" t="s">
        <v>119</v>
      </c>
      <c r="D2" s="444"/>
      <c r="E2" s="444"/>
      <c r="F2" s="444"/>
      <c r="G2" s="444"/>
      <c r="H2" s="444"/>
      <c r="I2" s="444"/>
      <c r="J2" s="444"/>
      <c r="K2" s="444"/>
      <c r="L2" s="444"/>
      <c r="M2" s="444"/>
      <c r="N2" s="444"/>
      <c r="O2" s="445"/>
      <c r="P2" s="25"/>
      <c r="X2" s="461" t="s">
        <v>9</v>
      </c>
      <c r="Y2" s="461" t="s">
        <v>10</v>
      </c>
    </row>
    <row r="3" spans="2:37" ht="30" customHeight="1" x14ac:dyDescent="0.3">
      <c r="B3" s="24"/>
      <c r="C3" s="329" t="s">
        <v>150</v>
      </c>
      <c r="D3" s="26"/>
      <c r="E3" s="27"/>
      <c r="F3" s="27"/>
      <c r="G3" s="27"/>
      <c r="H3" s="27"/>
      <c r="I3" s="23"/>
      <c r="J3" s="23"/>
      <c r="K3" s="23"/>
      <c r="L3" s="23"/>
      <c r="M3" s="23"/>
      <c r="N3" s="23"/>
      <c r="O3" s="23"/>
      <c r="P3" s="25"/>
      <c r="X3" s="462"/>
      <c r="Y3" s="462"/>
    </row>
    <row r="4" spans="2:37" ht="36" customHeight="1" x14ac:dyDescent="0.4">
      <c r="B4" s="24"/>
      <c r="C4" s="23"/>
      <c r="D4" s="403" t="s">
        <v>0</v>
      </c>
      <c r="E4" s="446"/>
      <c r="F4" s="446"/>
      <c r="G4" s="446"/>
      <c r="H4" s="446"/>
      <c r="I4" s="404"/>
      <c r="J4" s="405" t="s">
        <v>1</v>
      </c>
      <c r="K4" s="447"/>
      <c r="L4" s="448"/>
      <c r="M4" s="448"/>
      <c r="N4" s="448"/>
      <c r="O4" s="449"/>
      <c r="P4" s="112"/>
      <c r="Q4" s="73"/>
      <c r="R4" s="73"/>
      <c r="S4" s="73"/>
      <c r="X4" s="361">
        <v>0</v>
      </c>
      <c r="Y4" s="361">
        <v>0.5</v>
      </c>
    </row>
    <row r="5" spans="2:37" ht="23.4" customHeight="1" thickBot="1" x14ac:dyDescent="0.45">
      <c r="B5" s="24"/>
      <c r="C5" s="23"/>
      <c r="D5" s="406"/>
      <c r="E5" s="407"/>
      <c r="F5" s="407"/>
      <c r="G5" s="407"/>
      <c r="H5" s="407"/>
      <c r="I5" s="407"/>
      <c r="J5" s="406"/>
      <c r="K5" s="29"/>
      <c r="L5" s="31"/>
      <c r="M5" s="31"/>
      <c r="N5" s="32"/>
      <c r="O5" s="32"/>
      <c r="P5" s="113"/>
      <c r="Q5" s="4"/>
      <c r="R5" s="4"/>
      <c r="S5" s="4"/>
      <c r="X5" s="361">
        <v>121</v>
      </c>
      <c r="Y5" s="361">
        <v>0.65</v>
      </c>
    </row>
    <row r="6" spans="2:37" ht="47.25" customHeight="1" x14ac:dyDescent="0.4">
      <c r="B6" s="24"/>
      <c r="C6" s="23"/>
      <c r="D6" s="403" t="s">
        <v>75</v>
      </c>
      <c r="E6" s="446"/>
      <c r="F6" s="446"/>
      <c r="G6" s="446"/>
      <c r="H6" s="446"/>
      <c r="I6" s="404"/>
      <c r="J6" s="408" t="s">
        <v>2</v>
      </c>
      <c r="K6" s="49"/>
      <c r="L6" s="42" t="s">
        <v>3</v>
      </c>
      <c r="M6" s="41"/>
      <c r="N6" s="48"/>
      <c r="O6" s="42" t="s">
        <v>4</v>
      </c>
      <c r="P6" s="114"/>
      <c r="Q6" s="5"/>
      <c r="R6" s="5"/>
      <c r="S6" s="5"/>
      <c r="T6" s="5"/>
      <c r="U6" s="5"/>
      <c r="V6" s="5"/>
      <c r="W6" s="5"/>
      <c r="X6" s="361">
        <v>181</v>
      </c>
      <c r="Y6" s="361">
        <v>0.75</v>
      </c>
      <c r="Z6" s="5"/>
      <c r="AA6" s="5"/>
      <c r="AB6" s="5"/>
    </row>
    <row r="7" spans="2:37" ht="26.1" customHeight="1" x14ac:dyDescent="0.4">
      <c r="B7" s="24"/>
      <c r="C7" s="23"/>
      <c r="D7" s="406"/>
      <c r="E7" s="409"/>
      <c r="F7" s="409"/>
      <c r="G7" s="409"/>
      <c r="H7" s="409"/>
      <c r="I7" s="409"/>
      <c r="J7" s="409"/>
      <c r="K7" s="124"/>
      <c r="L7" s="126"/>
      <c r="M7" s="126"/>
      <c r="N7" s="127"/>
      <c r="O7" s="127"/>
      <c r="P7" s="114"/>
      <c r="Q7" s="5"/>
      <c r="R7" s="5"/>
      <c r="S7" s="5"/>
      <c r="T7" s="5"/>
      <c r="U7" s="5"/>
      <c r="V7" s="5"/>
      <c r="W7" s="5"/>
      <c r="X7" s="361">
        <v>241</v>
      </c>
      <c r="Y7" s="361">
        <v>0.85</v>
      </c>
      <c r="Z7" s="5"/>
      <c r="AA7" s="5"/>
      <c r="AB7" s="5"/>
    </row>
    <row r="8" spans="2:37" ht="47.25" customHeight="1" x14ac:dyDescent="0.25">
      <c r="B8" s="24"/>
      <c r="C8" s="23"/>
      <c r="D8" s="403" t="s">
        <v>76</v>
      </c>
      <c r="E8" s="456"/>
      <c r="F8" s="457"/>
      <c r="G8" s="457"/>
      <c r="H8" s="457"/>
      <c r="I8" s="457"/>
      <c r="J8" s="457"/>
      <c r="K8" s="457"/>
      <c r="L8" s="457"/>
      <c r="M8" s="457"/>
      <c r="N8" s="457"/>
      <c r="O8" s="458"/>
      <c r="P8" s="25"/>
      <c r="Q8" s="104"/>
      <c r="R8" s="104"/>
      <c r="S8" s="104"/>
      <c r="T8" s="105"/>
      <c r="U8" s="105"/>
      <c r="V8" s="105"/>
      <c r="W8" s="105"/>
      <c r="X8" s="361">
        <v>301</v>
      </c>
      <c r="Y8" s="361">
        <v>0.92500000000000004</v>
      </c>
      <c r="Z8" s="104"/>
      <c r="AA8" s="104"/>
      <c r="AB8" s="453"/>
    </row>
    <row r="9" spans="2:37" ht="24.6" x14ac:dyDescent="0.4">
      <c r="B9" s="24"/>
      <c r="C9" s="23"/>
      <c r="D9" s="28"/>
      <c r="E9" s="29"/>
      <c r="F9" s="29"/>
      <c r="G9" s="29"/>
      <c r="H9" s="29"/>
      <c r="I9" s="30"/>
      <c r="J9" s="28"/>
      <c r="K9" s="29"/>
      <c r="L9" s="31"/>
      <c r="M9" s="31"/>
      <c r="N9" s="32"/>
      <c r="O9" s="32"/>
      <c r="P9" s="25"/>
      <c r="Q9" s="106"/>
      <c r="R9" s="106"/>
      <c r="S9" s="106"/>
      <c r="T9" s="107"/>
      <c r="U9" s="107"/>
      <c r="V9" s="107"/>
      <c r="W9" s="107"/>
      <c r="X9" s="361">
        <v>361</v>
      </c>
      <c r="Y9" s="361">
        <v>0.95</v>
      </c>
      <c r="Z9" s="106"/>
      <c r="AA9" s="106"/>
      <c r="AB9" s="454"/>
      <c r="AC9" s="7"/>
      <c r="AD9" s="7"/>
      <c r="AE9" s="7"/>
      <c r="AF9" s="7"/>
      <c r="AG9" s="7"/>
      <c r="AH9" s="7"/>
    </row>
    <row r="10" spans="2:37" ht="36" customHeight="1" x14ac:dyDescent="0.5">
      <c r="B10" s="24"/>
      <c r="C10" s="23"/>
      <c r="D10" s="463" t="s">
        <v>163</v>
      </c>
      <c r="E10" s="463"/>
      <c r="F10" s="463"/>
      <c r="G10" s="463"/>
      <c r="H10" s="463"/>
      <c r="I10" s="463"/>
      <c r="J10" s="463"/>
      <c r="K10" s="463"/>
      <c r="L10" s="31"/>
      <c r="M10" s="31"/>
      <c r="N10" s="356" t="s">
        <v>5</v>
      </c>
      <c r="O10" s="49"/>
      <c r="P10" s="115"/>
      <c r="Q10" s="455"/>
      <c r="R10" s="455"/>
      <c r="S10" s="103"/>
      <c r="T10" s="103"/>
      <c r="U10" s="103"/>
      <c r="V10" s="360" t="s">
        <v>157</v>
      </c>
      <c r="W10" s="357" t="s">
        <v>156</v>
      </c>
      <c r="X10" s="361">
        <v>421</v>
      </c>
      <c r="Y10" s="361">
        <v>1</v>
      </c>
      <c r="Z10" s="103"/>
      <c r="AA10" s="103"/>
      <c r="AB10" s="103"/>
    </row>
    <row r="11" spans="2:37" ht="42.75" customHeight="1" x14ac:dyDescent="0.35">
      <c r="B11" s="24"/>
      <c r="C11" s="23"/>
      <c r="D11" s="463"/>
      <c r="E11" s="463"/>
      <c r="F11" s="463"/>
      <c r="G11" s="463"/>
      <c r="H11" s="463"/>
      <c r="I11" s="463"/>
      <c r="J11" s="463"/>
      <c r="K11" s="463"/>
      <c r="L11" s="31"/>
      <c r="M11" s="31"/>
      <c r="N11" s="356" t="s">
        <v>6</v>
      </c>
      <c r="O11" s="49"/>
      <c r="P11" s="25"/>
      <c r="Q11" s="108"/>
      <c r="R11" s="109"/>
      <c r="S11" s="109"/>
      <c r="T11" s="108"/>
      <c r="U11" s="109"/>
      <c r="V11" s="109"/>
      <c r="W11" s="358">
        <v>9</v>
      </c>
      <c r="X11" s="361">
        <v>480</v>
      </c>
      <c r="Y11" s="361">
        <v>1.2</v>
      </c>
      <c r="Z11" s="110"/>
      <c r="AA11" s="109"/>
      <c r="AB11" s="111"/>
    </row>
    <row r="12" spans="2:37" ht="18.75" customHeight="1" x14ac:dyDescent="0.4">
      <c r="B12" s="24"/>
      <c r="C12" s="23"/>
      <c r="D12" s="28"/>
      <c r="E12" s="40" t="s">
        <v>7</v>
      </c>
      <c r="F12" s="29"/>
      <c r="G12" s="29"/>
      <c r="H12" s="29"/>
      <c r="I12" s="30"/>
      <c r="J12" s="28"/>
      <c r="K12" s="29"/>
      <c r="L12" s="31"/>
      <c r="M12" s="31"/>
      <c r="N12" s="32"/>
      <c r="O12" s="32"/>
      <c r="P12" s="116"/>
      <c r="W12" s="358">
        <v>10</v>
      </c>
      <c r="X12" s="361">
        <v>540</v>
      </c>
      <c r="Y12" s="361">
        <v>1.5</v>
      </c>
    </row>
    <row r="13" spans="2:37" ht="44.25" customHeight="1" x14ac:dyDescent="0.25">
      <c r="B13" s="24"/>
      <c r="C13" s="464" t="s">
        <v>8</v>
      </c>
      <c r="D13" s="464"/>
      <c r="E13" s="464"/>
      <c r="F13" s="464"/>
      <c r="G13" s="464"/>
      <c r="H13" s="464"/>
      <c r="I13" s="464"/>
      <c r="J13" s="464"/>
      <c r="K13" s="464"/>
      <c r="L13" s="464"/>
      <c r="M13" s="464"/>
      <c r="N13" s="23"/>
      <c r="O13" s="268" t="s">
        <v>125</v>
      </c>
      <c r="P13" s="54"/>
      <c r="W13" s="359">
        <v>11</v>
      </c>
      <c r="X13" s="361">
        <v>600</v>
      </c>
      <c r="Y13" s="361">
        <v>2</v>
      </c>
    </row>
    <row r="14" spans="2:37" ht="24.6" x14ac:dyDescent="0.25">
      <c r="B14" s="24"/>
      <c r="C14" s="23"/>
      <c r="D14" s="35"/>
      <c r="E14" s="36"/>
      <c r="F14" s="36"/>
      <c r="G14" s="36"/>
      <c r="H14" s="36"/>
      <c r="I14" s="36"/>
      <c r="J14" s="37"/>
      <c r="K14" s="34"/>
      <c r="L14" s="34"/>
      <c r="M14" s="34"/>
      <c r="N14" s="34"/>
      <c r="O14" s="118" t="s">
        <v>111</v>
      </c>
      <c r="P14" s="55"/>
      <c r="Q14" s="8"/>
      <c r="R14" s="8"/>
      <c r="S14" s="7"/>
      <c r="T14" s="7"/>
      <c r="U14" s="7"/>
      <c r="V14" s="7"/>
      <c r="W14" s="359">
        <v>12</v>
      </c>
      <c r="X14" s="361">
        <v>660</v>
      </c>
      <c r="Y14" s="361">
        <v>2.8</v>
      </c>
      <c r="Z14" s="7"/>
      <c r="AA14" s="7"/>
      <c r="AB14" s="7"/>
      <c r="AC14" s="7"/>
      <c r="AD14" s="7"/>
      <c r="AE14" s="7"/>
      <c r="AF14" s="7"/>
      <c r="AG14" s="7"/>
      <c r="AH14" s="7"/>
      <c r="AI14" s="7"/>
      <c r="AJ14" s="7"/>
      <c r="AK14" s="7"/>
    </row>
    <row r="15" spans="2:37" ht="60" customHeight="1" x14ac:dyDescent="0.25">
      <c r="B15" s="24"/>
      <c r="C15" s="23"/>
      <c r="D15" s="397" t="s">
        <v>123</v>
      </c>
      <c r="E15" s="19"/>
      <c r="F15" s="397"/>
      <c r="G15" s="397"/>
      <c r="H15" s="492" t="s">
        <v>124</v>
      </c>
      <c r="I15" s="492"/>
      <c r="J15" s="493"/>
      <c r="K15" s="19"/>
      <c r="L15" s="34"/>
      <c r="M15" s="34"/>
      <c r="N15" s="34"/>
      <c r="O15" s="213">
        <f>IF(F32="",AB45,0)</f>
        <v>0</v>
      </c>
      <c r="P15" s="55"/>
      <c r="Q15" s="8"/>
      <c r="R15" s="8"/>
      <c r="S15" s="7"/>
      <c r="T15" s="7"/>
      <c r="U15" s="7"/>
      <c r="V15" s="7"/>
      <c r="W15" s="359">
        <v>13</v>
      </c>
      <c r="X15" s="361">
        <v>720</v>
      </c>
      <c r="Y15" s="361">
        <v>4</v>
      </c>
      <c r="Z15" s="7"/>
      <c r="AA15" s="7"/>
      <c r="AB15" s="7"/>
      <c r="AC15" s="7"/>
      <c r="AD15" s="7"/>
      <c r="AE15" s="7"/>
      <c r="AF15" s="7"/>
      <c r="AG15" s="7"/>
      <c r="AH15" s="7"/>
      <c r="AI15" s="7"/>
      <c r="AJ15" s="7"/>
      <c r="AK15" s="7"/>
    </row>
    <row r="16" spans="2:37" ht="23.25" customHeight="1" x14ac:dyDescent="0.25">
      <c r="B16" s="24"/>
      <c r="C16" s="23"/>
      <c r="D16" s="398"/>
      <c r="E16" s="398"/>
      <c r="F16" s="398"/>
      <c r="G16" s="398"/>
      <c r="H16" s="398"/>
      <c r="I16" s="398"/>
      <c r="J16" s="399"/>
      <c r="K16" s="265"/>
      <c r="L16" s="34"/>
      <c r="M16" s="34"/>
      <c r="N16" s="34"/>
      <c r="O16" s="118" t="s">
        <v>121</v>
      </c>
      <c r="P16" s="195"/>
      <c r="Q16" s="8"/>
      <c r="R16" s="8"/>
      <c r="S16" s="7"/>
      <c r="T16" s="7"/>
      <c r="U16" s="7"/>
      <c r="V16" s="7"/>
      <c r="W16" s="359"/>
      <c r="Z16" s="7"/>
      <c r="AA16" s="7"/>
      <c r="AB16" s="7"/>
      <c r="AC16" s="7"/>
      <c r="AD16" s="7"/>
      <c r="AE16" s="7"/>
      <c r="AF16" s="7"/>
      <c r="AG16" s="7"/>
      <c r="AH16" s="7"/>
      <c r="AI16" s="7"/>
      <c r="AJ16" s="7"/>
      <c r="AK16" s="7"/>
    </row>
    <row r="17" spans="2:53" ht="38.25" customHeight="1" x14ac:dyDescent="0.25">
      <c r="B17" s="24"/>
      <c r="C17" s="23"/>
      <c r="D17" s="459" t="s">
        <v>137</v>
      </c>
      <c r="E17" s="459"/>
      <c r="F17" s="459"/>
      <c r="G17" s="459"/>
      <c r="H17" s="459"/>
      <c r="I17" s="459"/>
      <c r="J17" s="460"/>
      <c r="K17" s="19"/>
      <c r="L17" s="34"/>
      <c r="M17" s="34"/>
      <c r="N17" s="34"/>
      <c r="O17" s="342">
        <f>IF(F32="",VLOOKUP($R19,AP41:AQ58,2),1)</f>
        <v>1</v>
      </c>
      <c r="P17" s="55"/>
      <c r="Q17" s="8"/>
      <c r="R17" s="8"/>
      <c r="S17" s="7"/>
      <c r="T17" s="7"/>
      <c r="U17" s="7"/>
      <c r="V17" s="7"/>
      <c r="W17" s="359"/>
      <c r="Z17" s="7"/>
      <c r="AA17" s="7"/>
      <c r="AB17" s="7"/>
      <c r="AC17" s="7"/>
      <c r="AD17" s="7"/>
      <c r="AE17" s="7"/>
      <c r="AF17" s="7"/>
      <c r="AG17" s="7"/>
      <c r="AH17" s="7"/>
      <c r="AI17" s="7"/>
      <c r="AJ17" s="7"/>
      <c r="AK17" s="7"/>
    </row>
    <row r="18" spans="2:53" ht="23.25" customHeight="1" x14ac:dyDescent="0.25">
      <c r="B18" s="24"/>
      <c r="C18" s="23"/>
      <c r="D18" s="400"/>
      <c r="E18" s="400"/>
      <c r="F18" s="400"/>
      <c r="G18" s="400"/>
      <c r="H18" s="400"/>
      <c r="I18" s="400"/>
      <c r="J18" s="401"/>
      <c r="K18" s="265"/>
      <c r="L18" s="34"/>
      <c r="M18" s="34"/>
      <c r="N18" s="34"/>
      <c r="O18" s="58"/>
      <c r="P18" s="55"/>
      <c r="Q18" s="8"/>
      <c r="R18" s="8"/>
      <c r="S18" s="7"/>
      <c r="T18" s="7"/>
      <c r="U18" s="7"/>
      <c r="V18" s="7"/>
      <c r="W18" s="359"/>
      <c r="Z18" s="7"/>
      <c r="AA18" s="7"/>
      <c r="AB18" s="7"/>
      <c r="AC18" s="7"/>
      <c r="AD18" s="7"/>
      <c r="AE18" s="7"/>
      <c r="AF18" s="7"/>
      <c r="AG18" s="7"/>
      <c r="AH18" s="7"/>
      <c r="AI18" s="7"/>
      <c r="AJ18" s="7"/>
      <c r="AK18" s="7"/>
    </row>
    <row r="19" spans="2:53" ht="87" customHeight="1" x14ac:dyDescent="0.25">
      <c r="B19" s="24"/>
      <c r="C19" s="23"/>
      <c r="D19" s="459" t="s">
        <v>162</v>
      </c>
      <c r="E19" s="459"/>
      <c r="F19" s="459"/>
      <c r="G19" s="459"/>
      <c r="H19" s="459"/>
      <c r="I19" s="459"/>
      <c r="J19" s="460"/>
      <c r="K19" s="19"/>
      <c r="L19" s="34"/>
      <c r="M19" s="34"/>
      <c r="N19" s="34"/>
      <c r="O19" s="226"/>
      <c r="P19" s="55"/>
      <c r="Q19" s="8"/>
      <c r="R19" s="225">
        <f>IF(O19="",O15,O19)</f>
        <v>0</v>
      </c>
      <c r="S19" s="7"/>
      <c r="T19" s="7"/>
      <c r="U19" s="7"/>
      <c r="V19" s="7"/>
      <c r="W19" s="7"/>
      <c r="Z19" s="7"/>
      <c r="AA19" s="7"/>
      <c r="AB19" s="7"/>
      <c r="AC19" s="7"/>
      <c r="AD19" s="7"/>
      <c r="AE19" s="7"/>
      <c r="AF19" s="7"/>
      <c r="AG19" s="7"/>
      <c r="AH19" s="7"/>
      <c r="AI19" s="7"/>
      <c r="AJ19" s="7"/>
      <c r="AK19" s="7"/>
    </row>
    <row r="20" spans="2:53" ht="77.25" customHeight="1" x14ac:dyDescent="0.25">
      <c r="B20" s="24"/>
      <c r="C20" s="23"/>
      <c r="D20" s="506" t="s">
        <v>74</v>
      </c>
      <c r="E20" s="506"/>
      <c r="F20" s="506"/>
      <c r="G20" s="506"/>
      <c r="H20" s="506"/>
      <c r="I20" s="506"/>
      <c r="J20" s="506"/>
      <c r="K20" s="265"/>
      <c r="L20" s="34"/>
      <c r="M20" s="34"/>
      <c r="N20" s="34"/>
      <c r="O20" s="502" t="s">
        <v>126</v>
      </c>
      <c r="P20" s="503"/>
      <c r="Q20" s="8"/>
      <c r="R20" s="504" t="s">
        <v>126</v>
      </c>
      <c r="S20" s="505"/>
      <c r="T20" s="505"/>
      <c r="U20" s="7"/>
      <c r="V20" s="7"/>
      <c r="W20" s="7"/>
      <c r="Z20" s="7"/>
      <c r="AA20" s="7"/>
      <c r="AB20" s="7"/>
      <c r="AC20" s="7"/>
      <c r="AD20" s="7"/>
      <c r="AE20" s="7"/>
      <c r="AF20" s="7"/>
      <c r="AG20" s="7"/>
      <c r="AH20" s="7"/>
      <c r="AI20" s="7"/>
      <c r="AJ20" s="7"/>
      <c r="AK20" s="7"/>
    </row>
    <row r="21" spans="2:53" ht="84" customHeight="1" x14ac:dyDescent="0.25">
      <c r="B21" s="24"/>
      <c r="C21" s="23"/>
      <c r="D21" s="500" t="s">
        <v>154</v>
      </c>
      <c r="E21" s="500"/>
      <c r="F21" s="500"/>
      <c r="G21" s="500"/>
      <c r="H21" s="500"/>
      <c r="I21" s="500"/>
      <c r="J21" s="501"/>
      <c r="K21" s="19"/>
      <c r="L21" s="34"/>
      <c r="M21" s="34"/>
      <c r="N21" s="34"/>
      <c r="O21" s="58"/>
      <c r="P21" s="55"/>
      <c r="Q21" s="8"/>
      <c r="R21" s="8"/>
      <c r="S21" s="7"/>
      <c r="T21" s="7"/>
      <c r="U21" s="7"/>
      <c r="V21" s="7"/>
      <c r="W21" s="7"/>
      <c r="Z21" s="7"/>
      <c r="AA21" s="7"/>
      <c r="AB21" s="7"/>
      <c r="AC21" s="7"/>
      <c r="AD21" s="7"/>
      <c r="AE21" s="7"/>
      <c r="AF21" s="7"/>
      <c r="AG21" s="7"/>
      <c r="AH21" s="7"/>
      <c r="AI21" s="7"/>
      <c r="AJ21" s="7"/>
      <c r="AK21" s="7"/>
    </row>
    <row r="22" spans="2:53" ht="59.25" customHeight="1" x14ac:dyDescent="0.25">
      <c r="B22" s="24"/>
      <c r="C22" s="23"/>
      <c r="D22" s="569" t="s">
        <v>74</v>
      </c>
      <c r="E22" s="569"/>
      <c r="F22" s="569"/>
      <c r="G22" s="569"/>
      <c r="H22" s="569"/>
      <c r="I22" s="569"/>
      <c r="J22" s="569"/>
      <c r="K22" s="266"/>
      <c r="L22" s="34"/>
      <c r="M22" s="34"/>
      <c r="N22" s="34"/>
      <c r="O22" s="58"/>
      <c r="P22" s="55"/>
      <c r="Q22" s="8"/>
      <c r="R22" s="8"/>
      <c r="S22" s="7"/>
      <c r="T22" s="7"/>
      <c r="U22" s="7"/>
      <c r="V22" s="7"/>
      <c r="W22" s="7"/>
      <c r="Z22" s="7"/>
      <c r="AA22" s="7"/>
      <c r="AB22" s="7"/>
      <c r="AC22" s="7"/>
      <c r="AD22" s="7"/>
      <c r="AE22" s="7"/>
      <c r="AF22" s="7"/>
      <c r="AG22" s="7"/>
      <c r="AH22" s="7"/>
      <c r="AI22" s="7"/>
      <c r="AJ22" s="7"/>
      <c r="AK22" s="7"/>
    </row>
    <row r="23" spans="2:53" s="355" customFormat="1" ht="30" customHeight="1" x14ac:dyDescent="0.25">
      <c r="B23" s="349"/>
      <c r="C23" s="27"/>
      <c r="D23" s="402"/>
      <c r="E23" s="398"/>
      <c r="F23" s="398"/>
      <c r="G23" s="398"/>
      <c r="H23" s="398"/>
      <c r="I23" s="398"/>
      <c r="J23" s="398"/>
      <c r="K23" s="266"/>
      <c r="L23" s="350"/>
      <c r="M23" s="350"/>
      <c r="N23" s="350"/>
      <c r="O23" s="351"/>
      <c r="P23" s="352"/>
      <c r="Q23" s="353"/>
      <c r="R23" s="353"/>
      <c r="S23" s="354"/>
      <c r="T23" s="354"/>
      <c r="U23" s="354"/>
      <c r="V23" s="354"/>
      <c r="W23" s="354"/>
      <c r="Z23" s="354"/>
      <c r="AA23" s="354"/>
      <c r="AB23" s="354"/>
      <c r="AC23" s="354"/>
      <c r="AD23" s="354"/>
      <c r="AE23" s="354"/>
      <c r="AF23" s="354"/>
      <c r="AG23" s="354"/>
      <c r="AH23" s="354"/>
      <c r="AI23" s="354"/>
      <c r="AJ23" s="354"/>
      <c r="AK23" s="354"/>
    </row>
    <row r="24" spans="2:53" ht="66.75" customHeight="1" x14ac:dyDescent="0.25">
      <c r="B24" s="24"/>
      <c r="C24" s="23"/>
      <c r="D24" s="500" t="s">
        <v>61</v>
      </c>
      <c r="E24" s="500"/>
      <c r="F24" s="500"/>
      <c r="G24" s="500"/>
      <c r="H24" s="500"/>
      <c r="I24" s="500"/>
      <c r="J24" s="501"/>
      <c r="K24" s="19"/>
      <c r="L24" s="34"/>
      <c r="M24" s="34"/>
      <c r="N24" s="34"/>
      <c r="O24" s="58"/>
      <c r="P24" s="55"/>
      <c r="Q24" s="8"/>
      <c r="R24" s="8"/>
      <c r="S24" s="7"/>
      <c r="T24" s="7"/>
      <c r="U24" s="7"/>
      <c r="V24" s="7"/>
      <c r="W24" s="7"/>
      <c r="Z24" s="7"/>
      <c r="AA24" s="7"/>
      <c r="AB24" s="7"/>
      <c r="AC24" s="7"/>
      <c r="AD24" s="7"/>
      <c r="AE24" s="7"/>
      <c r="AF24" s="7"/>
      <c r="AG24" s="7"/>
      <c r="AH24" s="7"/>
      <c r="AI24" s="7"/>
      <c r="AJ24" s="7"/>
      <c r="AK24" s="7"/>
    </row>
    <row r="25" spans="2:53" ht="11.25" customHeight="1" x14ac:dyDescent="0.25">
      <c r="B25" s="24"/>
      <c r="C25" s="23"/>
      <c r="D25" s="400"/>
      <c r="E25" s="400"/>
      <c r="F25" s="400"/>
      <c r="G25" s="400"/>
      <c r="H25" s="400"/>
      <c r="I25" s="400"/>
      <c r="J25" s="401"/>
      <c r="K25" s="265"/>
      <c r="L25" s="34"/>
      <c r="M25" s="34"/>
      <c r="N25" s="34"/>
      <c r="O25" s="58"/>
      <c r="P25" s="55"/>
      <c r="Q25" s="8"/>
      <c r="R25" s="8"/>
      <c r="S25" s="7"/>
      <c r="T25" s="7"/>
      <c r="U25" s="7"/>
      <c r="V25" s="7"/>
      <c r="W25" s="7"/>
      <c r="X25" s="9"/>
      <c r="Y25" s="9"/>
      <c r="Z25" s="7"/>
      <c r="AA25" s="7"/>
      <c r="AB25" s="7"/>
      <c r="AC25" s="7"/>
      <c r="AD25" s="7"/>
      <c r="AE25" s="7"/>
      <c r="AF25" s="7"/>
      <c r="AG25" s="7"/>
      <c r="AH25" s="7"/>
      <c r="AI25" s="7"/>
      <c r="AJ25" s="7"/>
      <c r="AK25" s="7"/>
    </row>
    <row r="26" spans="2:53" ht="85.5" customHeight="1" x14ac:dyDescent="0.4">
      <c r="B26" s="24"/>
      <c r="C26" s="23"/>
      <c r="D26" s="459" t="s">
        <v>155</v>
      </c>
      <c r="E26" s="459"/>
      <c r="F26" s="459"/>
      <c r="G26" s="459"/>
      <c r="H26" s="459"/>
      <c r="I26" s="459"/>
      <c r="J26" s="460"/>
      <c r="K26" s="19"/>
      <c r="L26" s="34"/>
      <c r="M26" s="34"/>
      <c r="N26" s="34"/>
      <c r="O26" s="58"/>
      <c r="P26" s="55"/>
      <c r="Q26" s="8"/>
      <c r="R26" s="8"/>
      <c r="S26" s="7"/>
      <c r="T26" s="7"/>
      <c r="U26" s="7"/>
      <c r="V26" s="7"/>
      <c r="W26" s="7"/>
      <c r="X26" s="152" t="s">
        <v>91</v>
      </c>
      <c r="Y26" s="11"/>
      <c r="Z26" s="102" t="s">
        <v>96</v>
      </c>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row>
    <row r="27" spans="2:53" ht="28.5" customHeight="1" x14ac:dyDescent="0.4">
      <c r="B27" s="24"/>
      <c r="C27" s="23"/>
      <c r="D27" s="122"/>
      <c r="E27" s="122"/>
      <c r="F27" s="122"/>
      <c r="G27" s="122"/>
      <c r="H27" s="122"/>
      <c r="I27" s="122"/>
      <c r="J27" s="122"/>
      <c r="K27" s="23"/>
      <c r="L27" s="34"/>
      <c r="M27" s="34"/>
      <c r="N27" s="34"/>
      <c r="O27" s="58"/>
      <c r="P27" s="55"/>
      <c r="Q27" s="8"/>
      <c r="R27" s="8"/>
      <c r="S27" s="7"/>
      <c r="T27" s="7"/>
      <c r="U27" s="7"/>
      <c r="V27" s="7"/>
      <c r="W27" s="7"/>
      <c r="X27" s="138" t="s">
        <v>63</v>
      </c>
      <c r="Y27" s="137" t="e">
        <f>I43</f>
        <v>#DIV/0!</v>
      </c>
      <c r="Z27" s="153" t="e">
        <f>LOOKUP(Y27,$AA$27:$AZ$27,$AA$28:$AZ$28)</f>
        <v>#DIV/0!</v>
      </c>
      <c r="AA27" s="136">
        <v>0</v>
      </c>
      <c r="AB27" s="136">
        <v>2.5</v>
      </c>
      <c r="AC27" s="136">
        <v>7.5</v>
      </c>
      <c r="AD27" s="136">
        <v>12.5</v>
      </c>
      <c r="AE27" s="136">
        <v>17.5</v>
      </c>
      <c r="AF27" s="136">
        <v>20</v>
      </c>
      <c r="AG27" s="136">
        <v>22.5</v>
      </c>
      <c r="AH27" s="136">
        <v>27.5</v>
      </c>
      <c r="AI27" s="411">
        <v>30</v>
      </c>
      <c r="AJ27" s="136">
        <v>32.5</v>
      </c>
      <c r="AK27" s="136">
        <v>35</v>
      </c>
      <c r="AL27" s="136">
        <v>37.5</v>
      </c>
      <c r="AM27" s="136">
        <v>40</v>
      </c>
      <c r="AN27" s="136">
        <v>42.5</v>
      </c>
      <c r="AO27" s="136">
        <v>45</v>
      </c>
      <c r="AP27" s="136">
        <v>47.5</v>
      </c>
      <c r="AQ27" s="136">
        <v>50</v>
      </c>
      <c r="AR27" s="136">
        <v>52.5</v>
      </c>
      <c r="AS27" s="136">
        <v>55</v>
      </c>
      <c r="AT27" s="136">
        <v>57.5</v>
      </c>
      <c r="AU27" s="136">
        <v>60</v>
      </c>
      <c r="AV27" s="136">
        <v>62.5</v>
      </c>
      <c r="AW27" s="136">
        <v>65</v>
      </c>
      <c r="AX27" s="136">
        <v>67.5</v>
      </c>
      <c r="AY27" s="136">
        <v>70</v>
      </c>
      <c r="AZ27" s="136">
        <v>72.5</v>
      </c>
      <c r="BA27" s="136"/>
    </row>
    <row r="28" spans="2:53" ht="24" customHeight="1" x14ac:dyDescent="0.4">
      <c r="B28" s="24"/>
      <c r="C28" s="23"/>
      <c r="D28" s="121" t="s">
        <v>67</v>
      </c>
      <c r="E28" s="23"/>
      <c r="F28" s="122"/>
      <c r="G28" s="122"/>
      <c r="H28" s="122"/>
      <c r="I28" s="122"/>
      <c r="J28" s="122"/>
      <c r="K28" s="122"/>
      <c r="L28" s="34"/>
      <c r="M28" s="34"/>
      <c r="N28" s="34"/>
      <c r="O28" s="117" t="s">
        <v>122</v>
      </c>
      <c r="P28" s="55"/>
      <c r="Q28" s="8"/>
      <c r="R28" s="8"/>
      <c r="S28" s="7"/>
      <c r="T28" s="7"/>
      <c r="U28" s="7"/>
      <c r="V28" s="7"/>
      <c r="W28" s="7"/>
      <c r="X28" s="138" t="s">
        <v>84</v>
      </c>
      <c r="Y28" s="139">
        <f>+U148</f>
        <v>0</v>
      </c>
      <c r="Z28" s="140"/>
      <c r="AA28" s="136">
        <v>0</v>
      </c>
      <c r="AB28" s="141">
        <v>0</v>
      </c>
      <c r="AC28" s="138">
        <v>0</v>
      </c>
      <c r="AD28" s="138">
        <v>0</v>
      </c>
      <c r="AE28" s="141">
        <v>0</v>
      </c>
      <c r="AF28" s="141">
        <v>0</v>
      </c>
      <c r="AG28" s="141">
        <v>0.5</v>
      </c>
      <c r="AH28" s="141">
        <v>1</v>
      </c>
      <c r="AI28" s="412">
        <v>1</v>
      </c>
      <c r="AJ28" s="141">
        <v>2</v>
      </c>
      <c r="AK28" s="141">
        <v>2</v>
      </c>
      <c r="AL28" s="141">
        <v>3</v>
      </c>
      <c r="AM28" s="141">
        <v>3</v>
      </c>
      <c r="AN28" s="141">
        <v>4</v>
      </c>
      <c r="AO28" s="141">
        <v>4</v>
      </c>
      <c r="AP28" s="141">
        <v>5</v>
      </c>
      <c r="AQ28" s="141">
        <v>5</v>
      </c>
      <c r="AR28" s="141">
        <v>6</v>
      </c>
      <c r="AS28" s="141">
        <v>6</v>
      </c>
      <c r="AT28" s="141">
        <v>7</v>
      </c>
      <c r="AU28" s="141">
        <v>7</v>
      </c>
      <c r="AV28" s="141">
        <v>8</v>
      </c>
      <c r="AW28" s="141">
        <v>8</v>
      </c>
      <c r="AX28" s="141">
        <v>9</v>
      </c>
      <c r="AY28" s="141">
        <v>9</v>
      </c>
      <c r="AZ28" s="141">
        <v>9</v>
      </c>
      <c r="BA28" s="138"/>
    </row>
    <row r="29" spans="2:53" ht="105.75" customHeight="1" x14ac:dyDescent="0.4">
      <c r="B29" s="24"/>
      <c r="C29" s="23"/>
      <c r="D29" s="510" t="s">
        <v>80</v>
      </c>
      <c r="E29" s="511"/>
      <c r="F29" s="294"/>
      <c r="G29" s="123"/>
      <c r="H29" s="479" t="s">
        <v>68</v>
      </c>
      <c r="I29" s="479"/>
      <c r="J29" s="480"/>
      <c r="K29" s="295">
        <f>K15-K17-K21-K24</f>
        <v>0</v>
      </c>
      <c r="L29" s="34"/>
      <c r="M29" s="34"/>
      <c r="N29" s="34"/>
      <c r="O29" s="132" t="str">
        <f>IF(K29=0,"",LOOKUP(K29,$X$4:$X$15,$Y$4:$Y$15))</f>
        <v/>
      </c>
      <c r="P29" s="55"/>
      <c r="Q29" s="362"/>
      <c r="R29" s="8"/>
      <c r="S29" s="7"/>
      <c r="T29" s="7"/>
      <c r="U29" s="7"/>
      <c r="V29" s="7"/>
      <c r="W29" s="7"/>
      <c r="X29" s="146" t="s">
        <v>92</v>
      </c>
      <c r="Y29" s="7"/>
      <c r="Z29" s="146"/>
      <c r="AA29" s="7"/>
      <c r="AB29" s="7"/>
      <c r="AC29" s="7"/>
      <c r="AD29" s="7"/>
      <c r="AI29" s="414"/>
    </row>
    <row r="30" spans="2:53" ht="79.5" customHeight="1" x14ac:dyDescent="0.4">
      <c r="B30" s="24"/>
      <c r="C30" s="23"/>
      <c r="D30" s="574" t="s">
        <v>82</v>
      </c>
      <c r="E30" s="575"/>
      <c r="F30" s="294"/>
      <c r="G30" s="123"/>
      <c r="H30" s="133"/>
      <c r="I30" s="133"/>
      <c r="J30" s="134"/>
      <c r="K30" s="296"/>
      <c r="L30" s="34"/>
      <c r="M30" s="34"/>
      <c r="N30" s="34"/>
      <c r="O30" s="58"/>
      <c r="P30" s="55"/>
      <c r="Q30" s="8"/>
      <c r="R30" s="8"/>
      <c r="S30" s="7"/>
      <c r="T30" s="7"/>
      <c r="U30" s="7"/>
      <c r="V30" s="7"/>
      <c r="W30" s="7"/>
      <c r="X30" s="138" t="s">
        <v>63</v>
      </c>
      <c r="Y30" s="137" t="e">
        <f>I43</f>
        <v>#DIV/0!</v>
      </c>
      <c r="Z30" s="153" t="e">
        <f>LOOKUP(Y30,$AA$30:$AZ$30,$AA$31:$AZ$31)</f>
        <v>#DIV/0!</v>
      </c>
      <c r="AA30" s="136">
        <v>0</v>
      </c>
      <c r="AB30" s="136">
        <v>2.5</v>
      </c>
      <c r="AC30" s="136">
        <v>7.5</v>
      </c>
      <c r="AD30" s="136">
        <v>12.5</v>
      </c>
      <c r="AE30" s="136">
        <v>17.5</v>
      </c>
      <c r="AF30" s="136">
        <v>20</v>
      </c>
      <c r="AG30" s="136">
        <v>22.5</v>
      </c>
      <c r="AH30" s="136">
        <v>27.5</v>
      </c>
      <c r="AI30" s="411">
        <v>30</v>
      </c>
      <c r="AJ30" s="136">
        <v>32.5</v>
      </c>
      <c r="AK30" s="136">
        <v>35</v>
      </c>
      <c r="AL30" s="136">
        <v>37.5</v>
      </c>
      <c r="AM30" s="136">
        <v>40</v>
      </c>
      <c r="AN30" s="136">
        <v>42.5</v>
      </c>
      <c r="AO30" s="136">
        <v>45</v>
      </c>
      <c r="AP30" s="136">
        <v>47.5</v>
      </c>
      <c r="AQ30" s="136">
        <v>50</v>
      </c>
      <c r="AR30" s="136">
        <v>52.5</v>
      </c>
      <c r="AS30" s="136">
        <v>55</v>
      </c>
      <c r="AT30" s="136">
        <v>57.5</v>
      </c>
      <c r="AU30" s="136">
        <v>60</v>
      </c>
      <c r="AV30" s="136">
        <v>62.5</v>
      </c>
      <c r="AW30" s="136">
        <v>65</v>
      </c>
      <c r="AX30" s="136">
        <v>67.5</v>
      </c>
      <c r="AY30" s="136">
        <v>70</v>
      </c>
      <c r="AZ30" s="136">
        <v>72.5</v>
      </c>
      <c r="BA30" s="136"/>
    </row>
    <row r="31" spans="2:53" ht="129" customHeight="1" x14ac:dyDescent="0.4">
      <c r="B31" s="24"/>
      <c r="C31" s="23"/>
      <c r="D31" s="574" t="s">
        <v>81</v>
      </c>
      <c r="E31" s="575"/>
      <c r="F31" s="294"/>
      <c r="G31" s="123"/>
      <c r="H31" s="487" t="s">
        <v>120</v>
      </c>
      <c r="I31" s="487"/>
      <c r="J31" s="488"/>
      <c r="K31" s="344" t="str">
        <f>IF(F29="","",K29*60/F29)</f>
        <v/>
      </c>
      <c r="L31" s="34"/>
      <c r="M31" s="135" t="s">
        <v>83</v>
      </c>
      <c r="N31" s="34"/>
      <c r="O31" s="58"/>
      <c r="P31" s="55"/>
      <c r="Q31" s="8"/>
      <c r="R31" s="8"/>
      <c r="S31" s="7"/>
      <c r="T31" s="7"/>
      <c r="U31" s="7"/>
      <c r="V31" s="7"/>
      <c r="W31" s="7"/>
      <c r="X31" s="138" t="s">
        <v>84</v>
      </c>
      <c r="Y31" s="139">
        <f>+U151</f>
        <v>0</v>
      </c>
      <c r="Z31" s="140"/>
      <c r="AA31" s="136">
        <v>0</v>
      </c>
      <c r="AB31" s="141">
        <v>0</v>
      </c>
      <c r="AC31" s="138">
        <v>0</v>
      </c>
      <c r="AD31" s="138">
        <v>0</v>
      </c>
      <c r="AE31" s="141">
        <v>0</v>
      </c>
      <c r="AF31" s="141">
        <v>0</v>
      </c>
      <c r="AG31" s="141">
        <f>AG28</f>
        <v>0.5</v>
      </c>
      <c r="AH31" s="141">
        <f>AH28</f>
        <v>1</v>
      </c>
      <c r="AI31" s="412">
        <v>1</v>
      </c>
      <c r="AJ31" s="141">
        <f>AJ28</f>
        <v>2</v>
      </c>
      <c r="AK31" s="141">
        <f>AK28</f>
        <v>2</v>
      </c>
      <c r="AL31" s="141">
        <f t="shared" ref="AL31:AV31" si="0">AL28+1</f>
        <v>4</v>
      </c>
      <c r="AM31" s="141">
        <f t="shared" si="0"/>
        <v>4</v>
      </c>
      <c r="AN31" s="141">
        <f t="shared" si="0"/>
        <v>5</v>
      </c>
      <c r="AO31" s="141">
        <f t="shared" si="0"/>
        <v>5</v>
      </c>
      <c r="AP31" s="141">
        <f t="shared" si="0"/>
        <v>6</v>
      </c>
      <c r="AQ31" s="141">
        <f t="shared" si="0"/>
        <v>6</v>
      </c>
      <c r="AR31" s="141">
        <f t="shared" si="0"/>
        <v>7</v>
      </c>
      <c r="AS31" s="141">
        <f t="shared" si="0"/>
        <v>7</v>
      </c>
      <c r="AT31" s="141">
        <f t="shared" si="0"/>
        <v>8</v>
      </c>
      <c r="AU31" s="141">
        <f t="shared" si="0"/>
        <v>8</v>
      </c>
      <c r="AV31" s="141">
        <f t="shared" si="0"/>
        <v>9</v>
      </c>
      <c r="AW31" s="141">
        <v>9</v>
      </c>
      <c r="AX31" s="141">
        <f>AX28+1</f>
        <v>10</v>
      </c>
      <c r="AY31" s="141">
        <f>AY28+1</f>
        <v>10</v>
      </c>
      <c r="AZ31" s="141">
        <v>10</v>
      </c>
      <c r="BA31" s="138"/>
    </row>
    <row r="32" spans="2:53" ht="84" customHeight="1" x14ac:dyDescent="0.4">
      <c r="B32" s="24"/>
      <c r="C32" s="23"/>
      <c r="D32" s="574" t="s">
        <v>114</v>
      </c>
      <c r="E32" s="575"/>
      <c r="F32" s="294"/>
      <c r="G32" s="123"/>
      <c r="H32" s="508" t="s">
        <v>79</v>
      </c>
      <c r="I32" s="508"/>
      <c r="J32" s="509"/>
      <c r="K32" s="297" t="str">
        <f>IF(F29="","",(K31-F30)/K31)</f>
        <v/>
      </c>
      <c r="L32" s="34"/>
      <c r="M32" s="295" t="str">
        <f>IF(F29="","",K29*K32)</f>
        <v/>
      </c>
      <c r="N32" s="34"/>
      <c r="O32" s="58"/>
      <c r="P32" s="55"/>
      <c r="Q32" s="8"/>
      <c r="R32" s="8"/>
      <c r="S32" s="7"/>
      <c r="T32" s="7"/>
      <c r="U32" s="7"/>
      <c r="V32" s="7"/>
      <c r="W32" s="7"/>
      <c r="X32" s="151" t="s">
        <v>91</v>
      </c>
      <c r="Y32" s="78"/>
      <c r="Z32" s="151"/>
      <c r="AA32" s="79"/>
      <c r="AB32" s="78"/>
      <c r="AC32" s="80"/>
      <c r="AD32" s="80"/>
      <c r="AE32" s="80"/>
      <c r="AF32" s="80"/>
      <c r="AG32" s="80"/>
      <c r="AH32" s="80"/>
      <c r="AI32" s="413"/>
      <c r="AJ32" s="80"/>
      <c r="AK32" s="80"/>
      <c r="AL32" s="80"/>
      <c r="AM32" s="80"/>
      <c r="AN32" s="80"/>
      <c r="AO32" s="80"/>
      <c r="AP32" s="80"/>
      <c r="AQ32" s="80"/>
      <c r="AR32" s="80"/>
      <c r="AS32" s="80"/>
      <c r="AT32" s="80"/>
      <c r="AU32" s="80"/>
      <c r="AV32" s="80"/>
      <c r="AW32" s="80"/>
      <c r="AX32" s="80"/>
      <c r="AY32" s="80"/>
      <c r="AZ32" s="80"/>
      <c r="BA32" s="80"/>
    </row>
    <row r="33" spans="2:53" ht="24.6" x14ac:dyDescent="0.4">
      <c r="B33" s="24"/>
      <c r="C33" s="23"/>
      <c r="D33" s="35"/>
      <c r="E33" s="36"/>
      <c r="F33" s="36"/>
      <c r="G33" s="36"/>
      <c r="H33" s="36"/>
      <c r="I33" s="36"/>
      <c r="J33" s="37"/>
      <c r="K33" s="34"/>
      <c r="L33" s="34"/>
      <c r="M33" s="34"/>
      <c r="N33" s="34"/>
      <c r="O33" s="58"/>
      <c r="P33" s="55"/>
      <c r="Q33" s="8"/>
      <c r="R33" s="8"/>
      <c r="S33" s="7"/>
      <c r="T33" s="7"/>
      <c r="U33" s="7"/>
      <c r="V33" s="7"/>
      <c r="W33" s="7"/>
      <c r="X33" s="138" t="s">
        <v>90</v>
      </c>
      <c r="Y33" s="137" t="e">
        <f>M43</f>
        <v>#DIV/0!</v>
      </c>
      <c r="Z33" s="153" t="e">
        <f>LOOKUP(Y33,$AA$33:$AZ$33,$AA$34:$AZ$34)</f>
        <v>#DIV/0!</v>
      </c>
      <c r="AA33" s="136">
        <v>0</v>
      </c>
      <c r="AB33" s="136">
        <v>2.5</v>
      </c>
      <c r="AC33" s="136">
        <v>7.5</v>
      </c>
      <c r="AD33" s="136">
        <v>12.5</v>
      </c>
      <c r="AE33" s="136">
        <v>17.5</v>
      </c>
      <c r="AF33" s="136">
        <v>20</v>
      </c>
      <c r="AG33" s="136">
        <v>22.5</v>
      </c>
      <c r="AH33" s="136">
        <v>27.5</v>
      </c>
      <c r="AI33" s="411">
        <v>30</v>
      </c>
      <c r="AJ33" s="136">
        <v>32.5</v>
      </c>
      <c r="AK33" s="136">
        <v>35</v>
      </c>
      <c r="AL33" s="136">
        <v>37.5</v>
      </c>
      <c r="AM33" s="136">
        <v>40</v>
      </c>
      <c r="AN33" s="136">
        <v>42.5</v>
      </c>
      <c r="AO33" s="136">
        <v>45</v>
      </c>
      <c r="AP33" s="136">
        <v>47.5</v>
      </c>
      <c r="AQ33" s="136">
        <v>50</v>
      </c>
      <c r="AR33" s="136">
        <v>52.5</v>
      </c>
      <c r="AS33" s="136">
        <v>55</v>
      </c>
      <c r="AT33" s="136">
        <v>57.5</v>
      </c>
      <c r="AU33" s="136">
        <v>60</v>
      </c>
      <c r="AV33" s="136">
        <v>62.5</v>
      </c>
      <c r="AW33" s="136">
        <v>65</v>
      </c>
      <c r="AX33" s="136">
        <v>67.5</v>
      </c>
      <c r="AY33" s="136">
        <v>70</v>
      </c>
      <c r="AZ33" s="136">
        <v>72.5</v>
      </c>
      <c r="BA33" s="136"/>
    </row>
    <row r="34" spans="2:53" ht="41.25" customHeight="1" x14ac:dyDescent="0.4">
      <c r="B34" s="24"/>
      <c r="C34" s="464" t="s">
        <v>11</v>
      </c>
      <c r="D34" s="464"/>
      <c r="E34" s="464"/>
      <c r="F34" s="464"/>
      <c r="G34" s="464"/>
      <c r="H34" s="464"/>
      <c r="I34" s="464"/>
      <c r="J34" s="464"/>
      <c r="K34" s="464"/>
      <c r="L34" s="464"/>
      <c r="M34" s="464"/>
      <c r="N34" s="34"/>
      <c r="O34" s="59"/>
      <c r="P34" s="56"/>
      <c r="Q34" s="10"/>
      <c r="R34" s="10"/>
      <c r="S34" s="7"/>
      <c r="T34" s="7"/>
      <c r="U34" s="7"/>
      <c r="V34" s="7"/>
      <c r="W34" s="7"/>
      <c r="X34" s="138" t="s">
        <v>84</v>
      </c>
      <c r="Y34" s="139">
        <f>+U154</f>
        <v>0</v>
      </c>
      <c r="Z34" s="140"/>
      <c r="AA34" s="136">
        <v>0</v>
      </c>
      <c r="AB34" s="141">
        <v>0</v>
      </c>
      <c r="AC34" s="138">
        <v>0</v>
      </c>
      <c r="AD34" s="138">
        <v>0</v>
      </c>
      <c r="AE34" s="141">
        <v>0</v>
      </c>
      <c r="AF34" s="141">
        <v>0</v>
      </c>
      <c r="AG34" s="141">
        <v>0.5</v>
      </c>
      <c r="AH34" s="141">
        <v>1</v>
      </c>
      <c r="AI34" s="412">
        <v>1</v>
      </c>
      <c r="AJ34" s="141">
        <v>2</v>
      </c>
      <c r="AK34" s="141">
        <v>2</v>
      </c>
      <c r="AL34" s="141">
        <v>3</v>
      </c>
      <c r="AM34" s="141">
        <v>3</v>
      </c>
      <c r="AN34" s="141">
        <v>4</v>
      </c>
      <c r="AO34" s="141">
        <v>4</v>
      </c>
      <c r="AP34" s="141">
        <v>5</v>
      </c>
      <c r="AQ34" s="141">
        <v>5</v>
      </c>
      <c r="AR34" s="141">
        <v>6</v>
      </c>
      <c r="AS34" s="141">
        <v>6</v>
      </c>
      <c r="AT34" s="141">
        <v>7</v>
      </c>
      <c r="AU34" s="141">
        <v>7</v>
      </c>
      <c r="AV34" s="141">
        <v>8</v>
      </c>
      <c r="AW34" s="141">
        <v>8</v>
      </c>
      <c r="AX34" s="141">
        <v>9</v>
      </c>
      <c r="AY34" s="141">
        <v>9</v>
      </c>
      <c r="AZ34" s="141">
        <v>9</v>
      </c>
      <c r="BA34" s="138"/>
    </row>
    <row r="35" spans="2:53" ht="15" customHeight="1" x14ac:dyDescent="0.4">
      <c r="B35" s="24"/>
      <c r="C35" s="23"/>
      <c r="D35" s="35"/>
      <c r="E35" s="36"/>
      <c r="F35" s="36"/>
      <c r="G35" s="36"/>
      <c r="H35" s="36"/>
      <c r="I35" s="36"/>
      <c r="J35" s="37"/>
      <c r="K35" s="34"/>
      <c r="L35" s="39"/>
      <c r="M35" s="39"/>
      <c r="N35" s="34"/>
      <c r="O35" s="60"/>
      <c r="P35" s="56"/>
      <c r="Q35" s="10"/>
      <c r="R35" s="10"/>
      <c r="S35" s="7"/>
      <c r="T35" s="7"/>
      <c r="U35" s="7"/>
      <c r="V35" s="7"/>
      <c r="W35" s="7"/>
      <c r="X35" s="146" t="s">
        <v>92</v>
      </c>
      <c r="Y35" s="7"/>
      <c r="Z35" s="146"/>
      <c r="AA35" s="7"/>
      <c r="AB35" s="7"/>
      <c r="AC35" s="7"/>
      <c r="AD35" s="7"/>
      <c r="AI35" s="414"/>
    </row>
    <row r="36" spans="2:53" ht="35.25" customHeight="1" x14ac:dyDescent="0.4">
      <c r="B36" s="24"/>
      <c r="C36" s="23"/>
      <c r="D36" s="481"/>
      <c r="E36" s="482"/>
      <c r="F36" s="482"/>
      <c r="G36" s="482"/>
      <c r="H36" s="482"/>
      <c r="I36" s="482"/>
      <c r="J36" s="482"/>
      <c r="K36" s="483"/>
      <c r="L36" s="39"/>
      <c r="M36" s="39"/>
      <c r="N36" s="34"/>
      <c r="O36" s="61"/>
      <c r="P36" s="56"/>
      <c r="Q36" s="10"/>
      <c r="R36" s="10"/>
      <c r="S36" s="10"/>
      <c r="T36" s="7"/>
      <c r="U36" s="7"/>
      <c r="V36" s="7"/>
      <c r="W36" s="7"/>
      <c r="X36" s="138" t="s">
        <v>90</v>
      </c>
      <c r="Y36" s="137" t="e">
        <f>M43</f>
        <v>#DIV/0!</v>
      </c>
      <c r="Z36" s="153" t="e">
        <f>LOOKUP(Y36,$AA$36:$AZ$36,$AA$37:$AZ$37)</f>
        <v>#DIV/0!</v>
      </c>
      <c r="AA36" s="136">
        <v>0</v>
      </c>
      <c r="AB36" s="136">
        <v>2.5</v>
      </c>
      <c r="AC36" s="136">
        <v>7.5</v>
      </c>
      <c r="AD36" s="136">
        <v>12.5</v>
      </c>
      <c r="AE36" s="136">
        <v>17.5</v>
      </c>
      <c r="AF36" s="136">
        <v>20</v>
      </c>
      <c r="AG36" s="136">
        <v>22.5</v>
      </c>
      <c r="AH36" s="136">
        <v>27.5</v>
      </c>
      <c r="AI36" s="411">
        <v>30</v>
      </c>
      <c r="AJ36" s="136">
        <v>32.5</v>
      </c>
      <c r="AK36" s="136">
        <v>35</v>
      </c>
      <c r="AL36" s="136">
        <v>37.5</v>
      </c>
      <c r="AM36" s="136">
        <v>40</v>
      </c>
      <c r="AN36" s="136">
        <v>42.5</v>
      </c>
      <c r="AO36" s="136">
        <v>45</v>
      </c>
      <c r="AP36" s="136">
        <v>47.5</v>
      </c>
      <c r="AQ36" s="136">
        <v>50</v>
      </c>
      <c r="AR36" s="136">
        <v>52.5</v>
      </c>
      <c r="AS36" s="136">
        <v>55</v>
      </c>
      <c r="AT36" s="136">
        <v>57.5</v>
      </c>
      <c r="AU36" s="136">
        <v>60</v>
      </c>
      <c r="AV36" s="136">
        <v>62.5</v>
      </c>
      <c r="AW36" s="136">
        <v>65</v>
      </c>
      <c r="AX36" s="136">
        <v>67.5</v>
      </c>
      <c r="AY36" s="136">
        <v>70</v>
      </c>
      <c r="AZ36" s="136">
        <v>72.5</v>
      </c>
      <c r="BA36" s="136"/>
    </row>
    <row r="37" spans="2:53" ht="24.6" x14ac:dyDescent="0.4">
      <c r="B37" s="24"/>
      <c r="C37" s="23"/>
      <c r="D37" s="484"/>
      <c r="E37" s="485"/>
      <c r="F37" s="485"/>
      <c r="G37" s="485"/>
      <c r="H37" s="485"/>
      <c r="I37" s="485"/>
      <c r="J37" s="485"/>
      <c r="K37" s="486"/>
      <c r="L37" s="39"/>
      <c r="M37" s="39"/>
      <c r="N37" s="34"/>
      <c r="O37" s="61"/>
      <c r="P37" s="56"/>
      <c r="Q37" s="10"/>
      <c r="R37" s="10"/>
      <c r="S37" s="10"/>
      <c r="T37" s="7"/>
      <c r="U37" s="7"/>
      <c r="V37" s="7"/>
      <c r="W37" s="7"/>
      <c r="X37" s="138" t="s">
        <v>84</v>
      </c>
      <c r="Y37" s="139">
        <f>+U157</f>
        <v>0</v>
      </c>
      <c r="Z37" s="140"/>
      <c r="AA37" s="136">
        <v>0</v>
      </c>
      <c r="AB37" s="141">
        <v>0</v>
      </c>
      <c r="AC37" s="138">
        <v>0</v>
      </c>
      <c r="AD37" s="138">
        <v>0</v>
      </c>
      <c r="AE37" s="141">
        <v>0</v>
      </c>
      <c r="AF37" s="141">
        <v>0</v>
      </c>
      <c r="AG37" s="141">
        <f>AG34</f>
        <v>0.5</v>
      </c>
      <c r="AH37" s="141">
        <f>AH34</f>
        <v>1</v>
      </c>
      <c r="AI37" s="412">
        <v>1</v>
      </c>
      <c r="AJ37" s="141">
        <f>AJ34</f>
        <v>2</v>
      </c>
      <c r="AK37" s="141">
        <f>AK34</f>
        <v>2</v>
      </c>
      <c r="AL37" s="141">
        <f t="shared" ref="AL37:AW37" si="1">AL34+1</f>
        <v>4</v>
      </c>
      <c r="AM37" s="141">
        <f t="shared" si="1"/>
        <v>4</v>
      </c>
      <c r="AN37" s="141">
        <f t="shared" si="1"/>
        <v>5</v>
      </c>
      <c r="AO37" s="141">
        <f t="shared" si="1"/>
        <v>5</v>
      </c>
      <c r="AP37" s="141">
        <f t="shared" si="1"/>
        <v>6</v>
      </c>
      <c r="AQ37" s="141">
        <f t="shared" si="1"/>
        <v>6</v>
      </c>
      <c r="AR37" s="141">
        <f t="shared" si="1"/>
        <v>7</v>
      </c>
      <c r="AS37" s="141">
        <f t="shared" si="1"/>
        <v>7</v>
      </c>
      <c r="AT37" s="141">
        <f t="shared" si="1"/>
        <v>8</v>
      </c>
      <c r="AU37" s="141">
        <f t="shared" si="1"/>
        <v>8</v>
      </c>
      <c r="AV37" s="141">
        <f t="shared" si="1"/>
        <v>9</v>
      </c>
      <c r="AW37" s="141">
        <f t="shared" si="1"/>
        <v>9</v>
      </c>
      <c r="AX37" s="141">
        <f>AX34+1</f>
        <v>10</v>
      </c>
      <c r="AY37" s="141">
        <f>AY34+1</f>
        <v>10</v>
      </c>
      <c r="AZ37" s="141">
        <v>10</v>
      </c>
      <c r="BA37" s="138"/>
    </row>
    <row r="38" spans="2:53" s="11" customFormat="1" ht="37.5" customHeight="1" x14ac:dyDescent="0.25">
      <c r="B38" s="24"/>
      <c r="C38" s="23"/>
      <c r="D38" s="35"/>
      <c r="E38" s="36"/>
      <c r="F38" s="36"/>
      <c r="G38" s="36"/>
      <c r="H38" s="36"/>
      <c r="I38" s="36"/>
      <c r="J38" s="37"/>
      <c r="K38" s="34"/>
      <c r="L38" s="39"/>
      <c r="M38" s="39"/>
      <c r="N38" s="34"/>
      <c r="O38" s="62"/>
      <c r="P38" s="57"/>
    </row>
    <row r="39" spans="2:53" ht="50.25" customHeight="1" x14ac:dyDescent="0.4">
      <c r="B39" s="24"/>
      <c r="C39" s="573" t="s">
        <v>64</v>
      </c>
      <c r="D39" s="573"/>
      <c r="E39" s="573"/>
      <c r="F39" s="573"/>
      <c r="G39" s="573"/>
      <c r="H39" s="573"/>
      <c r="I39" s="573"/>
      <c r="J39" s="573"/>
      <c r="K39" s="573"/>
      <c r="L39" s="573"/>
      <c r="M39" s="573"/>
      <c r="N39" s="34"/>
      <c r="O39" s="62"/>
      <c r="P39" s="57"/>
      <c r="AF39" s="163">
        <v>1</v>
      </c>
      <c r="AG39" s="345">
        <v>9</v>
      </c>
      <c r="AH39" s="345">
        <v>600</v>
      </c>
      <c r="AI39" s="346">
        <f t="shared" ref="AI39:AI54" si="2">AG39-Y$44</f>
        <v>9</v>
      </c>
    </row>
    <row r="40" spans="2:53" ht="23.25" customHeight="1" x14ac:dyDescent="0.4">
      <c r="B40" s="24"/>
      <c r="C40" s="23"/>
      <c r="D40" s="35"/>
      <c r="E40" s="36"/>
      <c r="F40" s="36"/>
      <c r="G40" s="36"/>
      <c r="H40" s="36"/>
      <c r="I40" s="36"/>
      <c r="J40" s="37"/>
      <c r="K40" s="34"/>
      <c r="L40" s="43"/>
      <c r="M40" s="44"/>
      <c r="N40" s="34"/>
      <c r="O40" s="62"/>
      <c r="P40" s="57"/>
      <c r="R40" s="145" t="s">
        <v>88</v>
      </c>
      <c r="S40" s="145"/>
      <c r="X40" s="160"/>
      <c r="Y40" s="161"/>
      <c r="Z40" s="162"/>
      <c r="AA40" s="162"/>
      <c r="AB40" s="162"/>
      <c r="AC40" s="163"/>
      <c r="AD40" s="163"/>
      <c r="AE40" s="163"/>
      <c r="AF40" s="163">
        <v>2</v>
      </c>
      <c r="AG40" s="345">
        <v>8</v>
      </c>
      <c r="AH40" s="345">
        <v>540</v>
      </c>
      <c r="AI40" s="346">
        <f t="shared" si="2"/>
        <v>8</v>
      </c>
      <c r="AJ40" s="163"/>
      <c r="AK40" s="163"/>
      <c r="AL40" s="163"/>
      <c r="AM40" s="163"/>
      <c r="AN40" s="164"/>
      <c r="AP40" s="576" t="s">
        <v>112</v>
      </c>
      <c r="AQ40" s="577"/>
    </row>
    <row r="41" spans="2:53" ht="42.75" customHeight="1" x14ac:dyDescent="0.4">
      <c r="B41" s="24"/>
      <c r="C41" s="33"/>
      <c r="D41" s="100" t="s">
        <v>65</v>
      </c>
      <c r="E41" s="101" t="s">
        <v>12</v>
      </c>
      <c r="F41" s="49"/>
      <c r="G41" s="45"/>
      <c r="H41" s="101" t="s">
        <v>13</v>
      </c>
      <c r="I41" s="49"/>
      <c r="J41" s="45"/>
      <c r="K41" s="101" t="s">
        <v>14</v>
      </c>
      <c r="L41" s="49"/>
      <c r="M41" s="33"/>
      <c r="N41" s="34"/>
      <c r="O41" s="62"/>
      <c r="P41" s="57"/>
      <c r="R41" s="148">
        <f>IF(F29="",F31,K31)</f>
        <v>0</v>
      </c>
      <c r="S41" s="145"/>
      <c r="W41" s="6"/>
      <c r="X41" s="165"/>
      <c r="Y41" s="166">
        <f>K19</f>
        <v>0</v>
      </c>
      <c r="Z41" s="167" t="s">
        <v>21</v>
      </c>
      <c r="AA41" s="168"/>
      <c r="AB41" s="169"/>
      <c r="AC41" s="170"/>
      <c r="AD41" s="170"/>
      <c r="AE41" s="170"/>
      <c r="AF41" s="163">
        <v>3</v>
      </c>
      <c r="AG41" s="196">
        <v>7</v>
      </c>
      <c r="AH41" s="196">
        <v>480</v>
      </c>
      <c r="AI41" s="171">
        <f t="shared" si="2"/>
        <v>7</v>
      </c>
      <c r="AJ41" s="170"/>
      <c r="AK41" s="171">
        <f>AH55</f>
        <v>0</v>
      </c>
      <c r="AL41" s="172">
        <f>AI55</f>
        <v>0</v>
      </c>
      <c r="AM41" s="170"/>
      <c r="AN41" s="173"/>
      <c r="AP41" s="197">
        <v>0</v>
      </c>
      <c r="AQ41" s="198">
        <v>1</v>
      </c>
    </row>
    <row r="42" spans="2:53" ht="43.5" customHeight="1" x14ac:dyDescent="0.4">
      <c r="B42" s="277"/>
      <c r="C42" s="33"/>
      <c r="D42" s="46"/>
      <c r="E42" s="46"/>
      <c r="F42" s="46"/>
      <c r="G42" s="46"/>
      <c r="H42" s="46" t="s">
        <v>87</v>
      </c>
      <c r="I42" s="46" t="s">
        <v>15</v>
      </c>
      <c r="J42" s="46"/>
      <c r="K42" s="46"/>
      <c r="L42" s="46" t="s">
        <v>87</v>
      </c>
      <c r="M42" s="46" t="s">
        <v>15</v>
      </c>
      <c r="N42" s="46"/>
      <c r="O42" s="62"/>
      <c r="P42" s="269"/>
      <c r="W42" s="6"/>
      <c r="X42" s="165"/>
      <c r="Y42" s="166" t="str">
        <f>IF(K24="","",1)</f>
        <v/>
      </c>
      <c r="Z42" s="489" t="s">
        <v>27</v>
      </c>
      <c r="AA42" s="490"/>
      <c r="AB42" s="491"/>
      <c r="AC42" s="170"/>
      <c r="AD42" s="170"/>
      <c r="AE42" s="170"/>
      <c r="AF42" s="163">
        <v>4</v>
      </c>
      <c r="AG42" s="196">
        <v>7</v>
      </c>
      <c r="AH42" s="196">
        <v>460</v>
      </c>
      <c r="AI42" s="171">
        <f t="shared" si="2"/>
        <v>7</v>
      </c>
      <c r="AJ42" s="170"/>
      <c r="AK42" s="171">
        <f>AH54</f>
        <v>120</v>
      </c>
      <c r="AL42" s="172">
        <f>AI54</f>
        <v>1</v>
      </c>
      <c r="AM42" s="170"/>
      <c r="AN42" s="173"/>
      <c r="AP42" s="197">
        <v>0.5</v>
      </c>
      <c r="AQ42" s="198">
        <v>1.0249999999999999</v>
      </c>
    </row>
    <row r="43" spans="2:53" ht="105.75" customHeight="1" x14ac:dyDescent="0.4">
      <c r="B43" s="38"/>
      <c r="C43" s="188" t="s">
        <v>97</v>
      </c>
      <c r="D43" s="570" t="s">
        <v>136</v>
      </c>
      <c r="E43" s="571"/>
      <c r="F43" s="572" t="s">
        <v>85</v>
      </c>
      <c r="G43" s="519"/>
      <c r="H43" s="49"/>
      <c r="I43" s="298" t="e">
        <f>IF(H44="",H43*60/$R$41,I44)</f>
        <v>#DIV/0!</v>
      </c>
      <c r="J43" s="23"/>
      <c r="K43" s="227" t="s">
        <v>86</v>
      </c>
      <c r="L43" s="49"/>
      <c r="M43" s="343" t="e">
        <f>IF(L44="",L43*60/$R$41,M44)</f>
        <v>#DIV/0!</v>
      </c>
      <c r="N43" s="34"/>
      <c r="O43" s="99" t="s">
        <v>15</v>
      </c>
      <c r="P43" s="269"/>
      <c r="R43" s="154" t="s">
        <v>93</v>
      </c>
      <c r="S43" s="154" t="s">
        <v>94</v>
      </c>
      <c r="U43" s="1" t="s">
        <v>103</v>
      </c>
      <c r="W43" s="6"/>
      <c r="X43" s="165"/>
      <c r="Y43" s="166">
        <f>K26</f>
        <v>0</v>
      </c>
      <c r="Z43" s="478" t="s">
        <v>29</v>
      </c>
      <c r="AA43" s="478"/>
      <c r="AB43" s="478"/>
      <c r="AC43" s="170"/>
      <c r="AD43" s="170"/>
      <c r="AE43" s="170"/>
      <c r="AF43" s="163">
        <v>5</v>
      </c>
      <c r="AG43" s="196">
        <v>6.5</v>
      </c>
      <c r="AH43" s="196">
        <v>440</v>
      </c>
      <c r="AI43" s="171">
        <f t="shared" si="2"/>
        <v>6.5</v>
      </c>
      <c r="AJ43" s="170"/>
      <c r="AK43" s="171">
        <f>AH53</f>
        <v>180</v>
      </c>
      <c r="AL43" s="172">
        <f>AI53</f>
        <v>2</v>
      </c>
      <c r="AM43" s="170"/>
      <c r="AN43" s="173"/>
      <c r="AP43" s="197">
        <v>1</v>
      </c>
      <c r="AQ43" s="198">
        <v>1.05</v>
      </c>
    </row>
    <row r="44" spans="2:53" ht="114" customHeight="1" x14ac:dyDescent="0.65">
      <c r="B44" s="38"/>
      <c r="C44" s="23"/>
      <c r="D44" s="450" t="s">
        <v>127</v>
      </c>
      <c r="E44" s="450"/>
      <c r="F44" s="507" t="s">
        <v>85</v>
      </c>
      <c r="G44" s="507"/>
      <c r="H44" s="49"/>
      <c r="I44" s="228" t="str">
        <f>IF(H44="","",72)</f>
        <v/>
      </c>
      <c r="J44" s="23"/>
      <c r="K44" s="227" t="s">
        <v>86</v>
      </c>
      <c r="L44" s="49"/>
      <c r="M44" s="229" t="str">
        <f>IF(L44="","",72)</f>
        <v/>
      </c>
      <c r="N44" s="34"/>
      <c r="O44" s="99" t="s">
        <v>16</v>
      </c>
      <c r="P44" s="269"/>
      <c r="U44" s="1" t="s">
        <v>12</v>
      </c>
      <c r="V44" s="1" t="s">
        <v>13</v>
      </c>
      <c r="W44" s="6"/>
      <c r="X44" s="165"/>
      <c r="Y44" s="174">
        <f>SUM(Y40:Y43)</f>
        <v>0</v>
      </c>
      <c r="Z44" s="478" t="s">
        <v>31</v>
      </c>
      <c r="AA44" s="478"/>
      <c r="AB44" s="478"/>
      <c r="AC44" s="170"/>
      <c r="AD44" s="170"/>
      <c r="AE44" s="170"/>
      <c r="AF44" s="163">
        <v>6</v>
      </c>
      <c r="AG44" s="196">
        <v>6</v>
      </c>
      <c r="AH44" s="196">
        <v>420</v>
      </c>
      <c r="AI44" s="171">
        <f t="shared" si="2"/>
        <v>6</v>
      </c>
      <c r="AJ44" s="170"/>
      <c r="AK44" s="346">
        <f>AH52</f>
        <v>210</v>
      </c>
      <c r="AL44" s="347">
        <f>AI52</f>
        <v>2.5</v>
      </c>
      <c r="AM44" s="170"/>
      <c r="AN44" s="173"/>
      <c r="AP44" s="197">
        <v>1.5</v>
      </c>
      <c r="AQ44" s="198">
        <v>1.0860000000000001</v>
      </c>
    </row>
    <row r="45" spans="2:53" ht="29.25" customHeight="1" x14ac:dyDescent="0.65">
      <c r="B45" s="38"/>
      <c r="C45" s="142"/>
      <c r="D45" s="498" t="s">
        <v>95</v>
      </c>
      <c r="E45" s="498"/>
      <c r="F45" s="498"/>
      <c r="G45" s="499"/>
      <c r="H45" s="143" t="s">
        <v>6</v>
      </c>
      <c r="I45" s="143" t="s">
        <v>5</v>
      </c>
      <c r="J45" s="494"/>
      <c r="K45" s="142"/>
      <c r="L45" s="142"/>
      <c r="M45" s="495" t="str">
        <f>IF(J45="","",J45*60/K32)</f>
        <v/>
      </c>
      <c r="N45" s="34"/>
      <c r="O45" s="144" t="e">
        <f>U45</f>
        <v>#DIV/0!</v>
      </c>
      <c r="P45" s="144" t="e">
        <f>V45</f>
        <v>#DIV/0!</v>
      </c>
      <c r="R45" s="20" t="e">
        <f>IF(I46="",Z30,Z27)</f>
        <v>#DIV/0!</v>
      </c>
      <c r="S45" s="20" t="e">
        <f>IF(I46="",Z36,Z33)</f>
        <v>#DIV/0!</v>
      </c>
      <c r="U45" s="159" t="e">
        <f>MAX(R45:R46)</f>
        <v>#DIV/0!</v>
      </c>
      <c r="V45" s="159" t="e">
        <f>MAX(S45:S46)</f>
        <v>#DIV/0!</v>
      </c>
      <c r="X45" s="165"/>
      <c r="Y45" s="170"/>
      <c r="Z45" s="170"/>
      <c r="AA45" s="175">
        <f>$K$15</f>
        <v>0</v>
      </c>
      <c r="AB45" s="341">
        <f>LOOKUP(AA45,AK41:AK57,AL41:AL57)</f>
        <v>0</v>
      </c>
      <c r="AC45" s="176"/>
      <c r="AD45" s="176"/>
      <c r="AE45" s="176"/>
      <c r="AF45" s="163">
        <v>7</v>
      </c>
      <c r="AG45" s="196">
        <v>5.5</v>
      </c>
      <c r="AH45" s="196">
        <v>390</v>
      </c>
      <c r="AI45" s="171">
        <f t="shared" si="2"/>
        <v>5.5</v>
      </c>
      <c r="AJ45" s="170"/>
      <c r="AK45" s="346">
        <f>AH51</f>
        <v>240</v>
      </c>
      <c r="AL45" s="347">
        <f>AI51</f>
        <v>3</v>
      </c>
      <c r="AM45" s="170"/>
      <c r="AN45" s="173"/>
      <c r="AP45" s="197">
        <v>2</v>
      </c>
      <c r="AQ45" s="198">
        <v>1.1200000000000001</v>
      </c>
    </row>
    <row r="46" spans="2:53" ht="60.75" customHeight="1" x14ac:dyDescent="0.65">
      <c r="B46" s="38"/>
      <c r="C46" s="142"/>
      <c r="D46" s="498"/>
      <c r="E46" s="498"/>
      <c r="F46" s="498"/>
      <c r="G46" s="499"/>
      <c r="H46" s="155"/>
      <c r="I46" s="267"/>
      <c r="J46" s="494"/>
      <c r="K46" s="142"/>
      <c r="L46" s="142"/>
      <c r="M46" s="495"/>
      <c r="N46" s="34"/>
      <c r="O46" s="156" t="s">
        <v>12</v>
      </c>
      <c r="P46" s="270" t="s">
        <v>13</v>
      </c>
      <c r="Q46" s="7"/>
      <c r="R46" s="158">
        <f>R52</f>
        <v>0</v>
      </c>
      <c r="S46" s="158">
        <f>S52</f>
        <v>0</v>
      </c>
      <c r="T46" s="7"/>
      <c r="U46" s="7"/>
      <c r="V46" s="7"/>
      <c r="W46" s="7"/>
      <c r="X46" s="177"/>
      <c r="Y46" s="178"/>
      <c r="Z46" s="179"/>
      <c r="AA46" s="170"/>
      <c r="AB46" s="170"/>
      <c r="AC46" s="176"/>
      <c r="AD46" s="477"/>
      <c r="AE46" s="477"/>
      <c r="AF46" s="163">
        <v>8</v>
      </c>
      <c r="AG46" s="196">
        <v>5</v>
      </c>
      <c r="AH46" s="196">
        <v>360</v>
      </c>
      <c r="AI46" s="171">
        <f t="shared" si="2"/>
        <v>5</v>
      </c>
      <c r="AJ46" s="170"/>
      <c r="AK46" s="346">
        <f>AH50</f>
        <v>250</v>
      </c>
      <c r="AL46" s="347">
        <f>AI50</f>
        <v>3</v>
      </c>
      <c r="AM46" s="170"/>
      <c r="AN46" s="173"/>
      <c r="AP46" s="197">
        <v>2.5</v>
      </c>
      <c r="AQ46" s="198">
        <v>1.1599999999999999</v>
      </c>
    </row>
    <row r="47" spans="2:53" ht="36" customHeight="1" x14ac:dyDescent="0.4">
      <c r="B47" s="38"/>
      <c r="C47" s="23"/>
      <c r="D47" s="23"/>
      <c r="E47" s="23"/>
      <c r="F47" s="23"/>
      <c r="G47" s="23"/>
      <c r="H47" s="157" t="s">
        <v>101</v>
      </c>
      <c r="I47" s="23"/>
      <c r="J47" s="23"/>
      <c r="K47" s="157" t="s">
        <v>102</v>
      </c>
      <c r="L47" s="23"/>
      <c r="M47" s="23"/>
      <c r="N47" s="34"/>
      <c r="O47" s="70"/>
      <c r="P47" s="269"/>
      <c r="Q47" s="7"/>
      <c r="R47" s="7"/>
      <c r="S47" s="5"/>
      <c r="T47" s="5"/>
      <c r="U47" s="5"/>
      <c r="V47" s="7"/>
      <c r="W47" s="7"/>
      <c r="X47" s="165"/>
      <c r="Y47" s="170"/>
      <c r="Z47" s="170"/>
      <c r="AA47" s="170"/>
      <c r="AB47" s="170"/>
      <c r="AC47" s="176"/>
      <c r="AD47" s="477"/>
      <c r="AE47" s="477"/>
      <c r="AF47" s="163">
        <v>9</v>
      </c>
      <c r="AG47" s="196">
        <v>4.5</v>
      </c>
      <c r="AH47" s="196">
        <v>330</v>
      </c>
      <c r="AI47" s="171">
        <f t="shared" si="2"/>
        <v>4.5</v>
      </c>
      <c r="AJ47" s="170"/>
      <c r="AK47" s="346">
        <f>AH49</f>
        <v>270</v>
      </c>
      <c r="AL47" s="347">
        <f>AI49</f>
        <v>3.5</v>
      </c>
      <c r="AM47" s="170"/>
      <c r="AN47" s="173"/>
      <c r="AP47" s="197">
        <v>3</v>
      </c>
      <c r="AQ47" s="198">
        <v>1.2</v>
      </c>
    </row>
    <row r="48" spans="2:53" ht="27" customHeight="1" x14ac:dyDescent="0.4">
      <c r="B48" s="38"/>
      <c r="C48" s="23"/>
      <c r="D48" s="23"/>
      <c r="E48" s="23"/>
      <c r="F48" s="23"/>
      <c r="G48" s="23"/>
      <c r="H48" s="143" t="s">
        <v>6</v>
      </c>
      <c r="I48" s="143" t="s">
        <v>5</v>
      </c>
      <c r="J48" s="23"/>
      <c r="K48" s="143" t="s">
        <v>6</v>
      </c>
      <c r="L48" s="143" t="s">
        <v>5</v>
      </c>
      <c r="M48" s="23"/>
      <c r="N48" s="34"/>
      <c r="O48" s="331" t="str">
        <f>IF(OR(R52&gt;4.5,S52&gt;4.5),"Verif statiche","")</f>
        <v/>
      </c>
      <c r="P48" s="269"/>
      <c r="Q48" s="7"/>
      <c r="R48" s="7"/>
      <c r="S48" s="5"/>
      <c r="T48" s="5"/>
      <c r="U48" s="5"/>
      <c r="V48" s="7"/>
      <c r="W48" s="7"/>
      <c r="X48" s="165"/>
      <c r="Y48" s="170"/>
      <c r="Z48" s="170"/>
      <c r="AA48" s="170"/>
      <c r="AB48" s="170"/>
      <c r="AC48" s="176"/>
      <c r="AD48" s="477"/>
      <c r="AE48" s="477"/>
      <c r="AF48" s="163">
        <v>10</v>
      </c>
      <c r="AG48" s="196">
        <v>4</v>
      </c>
      <c r="AH48" s="196">
        <v>300</v>
      </c>
      <c r="AI48" s="171">
        <f t="shared" si="2"/>
        <v>4</v>
      </c>
      <c r="AJ48" s="170"/>
      <c r="AK48" s="346">
        <f>AH48</f>
        <v>300</v>
      </c>
      <c r="AL48" s="347">
        <f>AI48</f>
        <v>4</v>
      </c>
      <c r="AM48" s="170"/>
      <c r="AN48" s="173"/>
      <c r="AP48" s="197">
        <v>3.5</v>
      </c>
      <c r="AQ48" s="198">
        <v>1.2649999999999999</v>
      </c>
    </row>
    <row r="49" spans="2:57" ht="94.5" customHeight="1" x14ac:dyDescent="0.4">
      <c r="B49" s="38"/>
      <c r="C49" s="467" t="s">
        <v>98</v>
      </c>
      <c r="D49" s="550" t="s">
        <v>99</v>
      </c>
      <c r="E49" s="550"/>
      <c r="F49" s="550"/>
      <c r="G49" s="551"/>
      <c r="H49" s="155"/>
      <c r="I49" s="267"/>
      <c r="J49" s="23"/>
      <c r="K49" s="155"/>
      <c r="L49" s="267"/>
      <c r="M49" s="23"/>
      <c r="N49" s="34"/>
      <c r="O49" s="70"/>
      <c r="P49" s="269"/>
      <c r="Q49" s="7"/>
      <c r="R49" s="20" t="str">
        <f>IF(I49="","",2.5)</f>
        <v/>
      </c>
      <c r="S49" s="20" t="str">
        <f>IF(L49="","",2.5)</f>
        <v/>
      </c>
      <c r="T49" s="5"/>
      <c r="U49" s="5"/>
      <c r="V49" s="7"/>
      <c r="W49" s="7"/>
      <c r="X49" s="165"/>
      <c r="Y49" s="170"/>
      <c r="Z49" s="170"/>
      <c r="AA49" s="170"/>
      <c r="AB49" s="170"/>
      <c r="AC49" s="176"/>
      <c r="AD49" s="477"/>
      <c r="AE49" s="477"/>
      <c r="AF49" s="163">
        <v>11</v>
      </c>
      <c r="AG49" s="196">
        <v>3.5</v>
      </c>
      <c r="AH49" s="196">
        <v>270</v>
      </c>
      <c r="AI49" s="171">
        <f t="shared" si="2"/>
        <v>3.5</v>
      </c>
      <c r="AJ49" s="170"/>
      <c r="AK49" s="346">
        <f>AH47</f>
        <v>330</v>
      </c>
      <c r="AL49" s="347">
        <f>AI47</f>
        <v>4.5</v>
      </c>
      <c r="AM49" s="170"/>
      <c r="AN49" s="173"/>
      <c r="AP49" s="199">
        <v>4</v>
      </c>
      <c r="AQ49" s="200">
        <v>1.33</v>
      </c>
    </row>
    <row r="50" spans="2:57" ht="104.25" customHeight="1" x14ac:dyDescent="0.4">
      <c r="B50" s="38"/>
      <c r="C50" s="467"/>
      <c r="D50" s="496" t="s">
        <v>100</v>
      </c>
      <c r="E50" s="496"/>
      <c r="F50" s="496"/>
      <c r="G50" s="497"/>
      <c r="H50" s="155"/>
      <c r="I50" s="267"/>
      <c r="J50" s="23"/>
      <c r="K50" s="155"/>
      <c r="L50" s="267"/>
      <c r="M50" s="23"/>
      <c r="N50" s="34"/>
      <c r="O50" s="70"/>
      <c r="P50" s="269"/>
      <c r="Q50" s="7"/>
      <c r="R50" s="20" t="str">
        <f>IF(I50="","",4.5)</f>
        <v/>
      </c>
      <c r="S50" s="20" t="str">
        <f>IF(L50="","",4.5)</f>
        <v/>
      </c>
      <c r="T50" s="5"/>
      <c r="U50" s="5"/>
      <c r="V50" s="7"/>
      <c r="W50" s="7"/>
      <c r="X50" s="165"/>
      <c r="Y50" s="170"/>
      <c r="Z50" s="170"/>
      <c r="AA50" s="170"/>
      <c r="AB50" s="170"/>
      <c r="AC50" s="176"/>
      <c r="AD50" s="477"/>
      <c r="AE50" s="477"/>
      <c r="AF50" s="163">
        <v>12</v>
      </c>
      <c r="AG50" s="196">
        <v>3</v>
      </c>
      <c r="AH50" s="196">
        <v>250</v>
      </c>
      <c r="AI50" s="171">
        <f t="shared" si="2"/>
        <v>3</v>
      </c>
      <c r="AJ50" s="170"/>
      <c r="AK50" s="346">
        <f>AH46</f>
        <v>360</v>
      </c>
      <c r="AL50" s="347">
        <f>AI46</f>
        <v>5</v>
      </c>
      <c r="AM50" s="170"/>
      <c r="AN50" s="173"/>
      <c r="AP50" s="197">
        <v>4.5</v>
      </c>
      <c r="AQ50" s="198">
        <v>1.4</v>
      </c>
    </row>
    <row r="51" spans="2:57" ht="30.75" customHeight="1" thickBot="1" x14ac:dyDescent="0.45">
      <c r="B51" s="38"/>
      <c r="C51" s="23"/>
      <c r="D51" s="23"/>
      <c r="E51" s="23"/>
      <c r="F51" s="23"/>
      <c r="G51" s="23"/>
      <c r="H51" s="23"/>
      <c r="I51" s="23"/>
      <c r="J51" s="23"/>
      <c r="K51" s="23"/>
      <c r="L51" s="23"/>
      <c r="M51" s="23"/>
      <c r="N51" s="34"/>
      <c r="O51" s="70"/>
      <c r="P51" s="269"/>
      <c r="Q51" s="7"/>
      <c r="R51" s="7"/>
      <c r="S51" s="5"/>
      <c r="T51" s="5"/>
      <c r="U51" s="5"/>
      <c r="V51" s="7"/>
      <c r="W51" s="7"/>
      <c r="X51" s="165"/>
      <c r="Y51" s="170"/>
      <c r="Z51" s="170"/>
      <c r="AA51" s="170"/>
      <c r="AB51" s="170"/>
      <c r="AC51" s="176"/>
      <c r="AD51" s="477"/>
      <c r="AE51" s="477"/>
      <c r="AF51" s="163">
        <v>13</v>
      </c>
      <c r="AG51" s="196">
        <v>3</v>
      </c>
      <c r="AH51" s="196">
        <v>240</v>
      </c>
      <c r="AI51" s="171">
        <f t="shared" si="2"/>
        <v>3</v>
      </c>
      <c r="AJ51" s="170"/>
      <c r="AK51" s="346">
        <f>AH45</f>
        <v>390</v>
      </c>
      <c r="AL51" s="347">
        <f>AI45</f>
        <v>5.5</v>
      </c>
      <c r="AM51" s="170"/>
      <c r="AN51" s="173"/>
      <c r="AP51" s="197">
        <v>5</v>
      </c>
      <c r="AQ51" s="198">
        <v>1.48</v>
      </c>
    </row>
    <row r="52" spans="2:57" s="3" customFormat="1" ht="28.5" customHeight="1" x14ac:dyDescent="0.4">
      <c r="B52" s="24"/>
      <c r="C52" s="90" t="s">
        <v>17</v>
      </c>
      <c r="D52" s="91" t="s">
        <v>18</v>
      </c>
      <c r="E52" s="527" t="s">
        <v>19</v>
      </c>
      <c r="F52" s="528"/>
      <c r="G52" s="558"/>
      <c r="H52" s="527" t="s">
        <v>20</v>
      </c>
      <c r="I52" s="528"/>
      <c r="J52" s="528"/>
      <c r="K52" s="528"/>
      <c r="L52" s="528"/>
      <c r="M52" s="529"/>
      <c r="N52" s="34"/>
      <c r="O52" s="70"/>
      <c r="P52" s="57"/>
      <c r="Q52" s="5"/>
      <c r="R52" s="158">
        <f>MAX(R49:R50)</f>
        <v>0</v>
      </c>
      <c r="S52" s="158">
        <f>MAX(S49:S50)</f>
        <v>0</v>
      </c>
      <c r="T52" s="13"/>
      <c r="U52" s="13"/>
      <c r="V52" s="5"/>
      <c r="W52" s="5"/>
      <c r="X52" s="165"/>
      <c r="Y52" s="170"/>
      <c r="Z52" s="170"/>
      <c r="AA52" s="170"/>
      <c r="AB52" s="170"/>
      <c r="AC52" s="176"/>
      <c r="AD52" s="180"/>
      <c r="AE52" s="180"/>
      <c r="AF52" s="163">
        <v>14</v>
      </c>
      <c r="AG52" s="196">
        <v>2.5</v>
      </c>
      <c r="AH52" s="196">
        <v>210</v>
      </c>
      <c r="AI52" s="171">
        <f t="shared" si="2"/>
        <v>2.5</v>
      </c>
      <c r="AJ52" s="170"/>
      <c r="AK52" s="346">
        <f>AH44</f>
        <v>420</v>
      </c>
      <c r="AL52" s="347">
        <f>AI44</f>
        <v>6</v>
      </c>
      <c r="AM52" s="170"/>
      <c r="AN52" s="173"/>
      <c r="AP52" s="197">
        <v>5.5</v>
      </c>
      <c r="AQ52" s="198">
        <v>1.58</v>
      </c>
      <c r="BB52" s="5"/>
      <c r="BC52" s="5"/>
      <c r="BD52" s="5"/>
      <c r="BE52" s="5"/>
    </row>
    <row r="53" spans="2:57" s="3" customFormat="1" ht="39" customHeight="1" x14ac:dyDescent="0.4">
      <c r="B53" s="24"/>
      <c r="C53" s="92" t="s">
        <v>22</v>
      </c>
      <c r="D53" s="93" t="s">
        <v>23</v>
      </c>
      <c r="E53" s="552" t="s">
        <v>77</v>
      </c>
      <c r="F53" s="553"/>
      <c r="G53" s="554"/>
      <c r="H53" s="552" t="s">
        <v>24</v>
      </c>
      <c r="I53" s="553"/>
      <c r="J53" s="553"/>
      <c r="K53" s="553"/>
      <c r="L53" s="553"/>
      <c r="M53" s="555"/>
      <c r="N53" s="34"/>
      <c r="O53" s="70"/>
      <c r="P53" s="57"/>
      <c r="Q53" s="5"/>
      <c r="R53" s="5"/>
      <c r="S53" s="13"/>
      <c r="T53" s="13"/>
      <c r="U53" s="13"/>
      <c r="V53" s="5"/>
      <c r="W53" s="5"/>
      <c r="X53" s="165"/>
      <c r="Y53" s="170"/>
      <c r="Z53" s="170"/>
      <c r="AA53" s="170"/>
      <c r="AB53" s="170"/>
      <c r="AC53" s="176"/>
      <c r="AD53" s="180"/>
      <c r="AE53" s="180"/>
      <c r="AF53" s="163">
        <v>15</v>
      </c>
      <c r="AG53" s="196">
        <v>2</v>
      </c>
      <c r="AH53" s="196">
        <v>180</v>
      </c>
      <c r="AI53" s="171">
        <f t="shared" si="2"/>
        <v>2</v>
      </c>
      <c r="AJ53" s="170"/>
      <c r="AK53" s="346">
        <f>AH43</f>
        <v>440</v>
      </c>
      <c r="AL53" s="347">
        <f>AI43</f>
        <v>6.5</v>
      </c>
      <c r="AM53" s="170"/>
      <c r="AN53" s="173"/>
      <c r="AP53" s="197">
        <v>6</v>
      </c>
      <c r="AQ53" s="198">
        <v>1.7</v>
      </c>
      <c r="BB53" s="5"/>
      <c r="BC53" s="5"/>
      <c r="BD53" s="5"/>
      <c r="BE53" s="5"/>
    </row>
    <row r="54" spans="2:57" s="3" customFormat="1" ht="33.75" customHeight="1" x14ac:dyDescent="0.4">
      <c r="B54" s="24"/>
      <c r="C54" s="271"/>
      <c r="D54" s="94"/>
      <c r="E54" s="94"/>
      <c r="F54" s="95"/>
      <c r="G54" s="96"/>
      <c r="H54" s="94"/>
      <c r="I54" s="95"/>
      <c r="J54" s="96"/>
      <c r="K54" s="97"/>
      <c r="L54" s="95"/>
      <c r="M54" s="272"/>
      <c r="N54" s="34"/>
      <c r="O54" s="70"/>
      <c r="P54" s="57"/>
      <c r="Q54" s="5"/>
      <c r="R54" s="5"/>
      <c r="S54" s="13"/>
      <c r="T54" s="13"/>
      <c r="U54" s="13"/>
      <c r="V54" s="5"/>
      <c r="W54" s="5"/>
      <c r="X54" s="165"/>
      <c r="Y54" s="170"/>
      <c r="Z54" s="170"/>
      <c r="AA54" s="170"/>
      <c r="AB54" s="170"/>
      <c r="AC54" s="176"/>
      <c r="AD54" s="180"/>
      <c r="AE54" s="180"/>
      <c r="AF54" s="163">
        <v>16</v>
      </c>
      <c r="AG54" s="196">
        <v>1</v>
      </c>
      <c r="AH54" s="196">
        <v>120</v>
      </c>
      <c r="AI54" s="171">
        <f t="shared" si="2"/>
        <v>1</v>
      </c>
      <c r="AJ54" s="170"/>
      <c r="AK54" s="346">
        <f>AH42</f>
        <v>460</v>
      </c>
      <c r="AL54" s="347">
        <f>AI42</f>
        <v>7</v>
      </c>
      <c r="AM54" s="170"/>
      <c r="AN54" s="173"/>
      <c r="AP54" s="197">
        <v>6.5</v>
      </c>
      <c r="AQ54" s="198">
        <v>1.83</v>
      </c>
      <c r="AU54" s="5"/>
      <c r="AV54" s="5"/>
      <c r="AW54" s="5"/>
      <c r="AX54" s="5"/>
      <c r="AY54" s="5"/>
      <c r="AZ54" s="5"/>
      <c r="BA54" s="5"/>
      <c r="BB54" s="5"/>
      <c r="BC54" s="5"/>
      <c r="BD54" s="5"/>
      <c r="BE54" s="5"/>
    </row>
    <row r="55" spans="2:57" s="3" customFormat="1" ht="69" customHeight="1" x14ac:dyDescent="0.4">
      <c r="B55" s="24"/>
      <c r="C55" s="530" t="s">
        <v>104</v>
      </c>
      <c r="D55" s="531"/>
      <c r="E55" s="98" t="s">
        <v>69</v>
      </c>
      <c r="F55" s="471" t="s">
        <v>70</v>
      </c>
      <c r="G55" s="472"/>
      <c r="H55" s="98" t="s">
        <v>71</v>
      </c>
      <c r="I55" s="471" t="s">
        <v>72</v>
      </c>
      <c r="J55" s="472"/>
      <c r="K55" s="98" t="s">
        <v>73</v>
      </c>
      <c r="L55" s="273"/>
      <c r="M55" s="84"/>
      <c r="N55" s="34"/>
      <c r="O55" s="274" t="s">
        <v>12</v>
      </c>
      <c r="P55" s="269"/>
      <c r="Q55" s="5"/>
      <c r="R55" s="5"/>
      <c r="S55" s="83"/>
      <c r="T55" s="83"/>
      <c r="U55" s="83"/>
      <c r="V55" s="5"/>
      <c r="W55" s="5"/>
      <c r="X55" s="165"/>
      <c r="Y55" s="170"/>
      <c r="Z55" s="170"/>
      <c r="AA55" s="170"/>
      <c r="AB55" s="170"/>
      <c r="AC55" s="176"/>
      <c r="AD55" s="180"/>
      <c r="AE55" s="180"/>
      <c r="AF55" s="163">
        <v>17</v>
      </c>
      <c r="AG55" s="196">
        <v>0</v>
      </c>
      <c r="AH55" s="196">
        <v>0</v>
      </c>
      <c r="AI55" s="171">
        <f>IF((AG55-Y$46)&lt;=0,0,(AG55-Y$44))</f>
        <v>0</v>
      </c>
      <c r="AJ55" s="170"/>
      <c r="AK55" s="171">
        <f>AH41</f>
        <v>480</v>
      </c>
      <c r="AL55" s="172">
        <f>AI41</f>
        <v>7</v>
      </c>
      <c r="AM55" s="170"/>
      <c r="AN55" s="173"/>
      <c r="AP55" s="197">
        <v>7</v>
      </c>
      <c r="AQ55" s="198">
        <v>2</v>
      </c>
      <c r="AU55" s="5"/>
      <c r="AV55" s="5"/>
      <c r="AW55" s="5"/>
      <c r="AX55" s="5"/>
      <c r="AY55" s="5"/>
      <c r="AZ55" s="5"/>
      <c r="BA55" s="5"/>
      <c r="BB55" s="5"/>
      <c r="BC55" s="5"/>
      <c r="BD55" s="5"/>
      <c r="BE55" s="5"/>
    </row>
    <row r="56" spans="2:57" ht="69.75" customHeight="1" x14ac:dyDescent="0.4">
      <c r="B56" s="24"/>
      <c r="C56" s="275"/>
      <c r="D56" s="363" t="s">
        <v>25</v>
      </c>
      <c r="E56" s="19"/>
      <c r="F56" s="476"/>
      <c r="G56" s="476"/>
      <c r="H56" s="19" t="s">
        <v>164</v>
      </c>
      <c r="I56" s="476"/>
      <c r="J56" s="476"/>
      <c r="K56" s="19"/>
      <c r="L56" s="82"/>
      <c r="M56" s="84"/>
      <c r="N56" s="34"/>
      <c r="O56" s="293">
        <f>SUM(R56:V56)</f>
        <v>3.5</v>
      </c>
      <c r="P56" s="269"/>
      <c r="R56" s="20" t="str">
        <f>IF(E56="","",1)</f>
        <v/>
      </c>
      <c r="S56" s="20" t="str">
        <f>IF(F56="","",2)</f>
        <v/>
      </c>
      <c r="T56" s="410">
        <f>IF(H56="","",3.5)</f>
        <v>3.5</v>
      </c>
      <c r="U56" s="20" t="str">
        <f>IF(I56="","",4)</f>
        <v/>
      </c>
      <c r="V56" s="20" t="str">
        <f>IF(K56="","",8)</f>
        <v/>
      </c>
      <c r="X56" s="165"/>
      <c r="Y56" s="170"/>
      <c r="Z56" s="170"/>
      <c r="AA56" s="170"/>
      <c r="AB56" s="170"/>
      <c r="AC56" s="176"/>
      <c r="AD56" s="181"/>
      <c r="AE56" s="181"/>
      <c r="AF56" s="170"/>
      <c r="AG56" s="170"/>
      <c r="AH56" s="170"/>
      <c r="AI56" s="170"/>
      <c r="AJ56" s="170"/>
      <c r="AK56" s="332">
        <f>AH40</f>
        <v>540</v>
      </c>
      <c r="AL56" s="172">
        <f>AI40</f>
        <v>8</v>
      </c>
      <c r="AM56" s="333"/>
      <c r="AN56" s="334"/>
      <c r="AP56" s="197">
        <v>7.5</v>
      </c>
      <c r="AQ56" s="198">
        <v>2.25</v>
      </c>
    </row>
    <row r="57" spans="2:57" ht="73.5" customHeight="1" x14ac:dyDescent="0.4">
      <c r="B57" s="24"/>
      <c r="C57" s="275"/>
      <c r="D57" s="363" t="s">
        <v>28</v>
      </c>
      <c r="E57" s="19"/>
      <c r="F57" s="476"/>
      <c r="G57" s="476"/>
      <c r="H57" s="19"/>
      <c r="I57" s="476"/>
      <c r="J57" s="476"/>
      <c r="K57" s="19"/>
      <c r="L57" s="82"/>
      <c r="M57" s="84"/>
      <c r="N57" s="34"/>
      <c r="O57" s="293">
        <f>IF(SUM(R57:V57)&lt;2,Q57,SUM(Q57:V57)-Q57)</f>
        <v>1</v>
      </c>
      <c r="P57" s="269"/>
      <c r="Q57" s="20">
        <f>IF(E57="",1,0)</f>
        <v>1</v>
      </c>
      <c r="R57" s="20" t="str">
        <f>IF(E57="x",2,"")</f>
        <v/>
      </c>
      <c r="S57" s="20" t="str">
        <f>IF(F57="","",6)</f>
        <v/>
      </c>
      <c r="T57" s="410" t="str">
        <f>IF(H57="","",8)</f>
        <v/>
      </c>
      <c r="U57" s="20" t="str">
        <f>IF(I57="","",12)</f>
        <v/>
      </c>
      <c r="V57" s="20" t="str">
        <f>IF(K57="","",24)</f>
        <v/>
      </c>
      <c r="X57" s="165"/>
      <c r="Y57" s="170"/>
      <c r="Z57" s="170"/>
      <c r="AA57" s="170"/>
      <c r="AB57" s="170"/>
      <c r="AC57" s="170"/>
      <c r="AD57" s="170"/>
      <c r="AE57" s="170"/>
      <c r="AF57" s="170"/>
      <c r="AG57" s="170"/>
      <c r="AH57" s="170"/>
      <c r="AI57" s="170"/>
      <c r="AJ57" s="170"/>
      <c r="AK57" s="332">
        <f>AH39</f>
        <v>600</v>
      </c>
      <c r="AL57" s="172">
        <f>AI39</f>
        <v>9</v>
      </c>
      <c r="AM57" s="335"/>
      <c r="AN57" s="336"/>
      <c r="AP57" s="337">
        <v>8</v>
      </c>
      <c r="AQ57" s="338">
        <v>2.5</v>
      </c>
    </row>
    <row r="58" spans="2:57" ht="84.75" customHeight="1" x14ac:dyDescent="0.4">
      <c r="B58" s="24"/>
      <c r="C58" s="275"/>
      <c r="D58" s="363" t="s">
        <v>30</v>
      </c>
      <c r="E58" s="19"/>
      <c r="F58" s="476"/>
      <c r="G58" s="476"/>
      <c r="H58" s="19"/>
      <c r="I58" s="476"/>
      <c r="J58" s="476"/>
      <c r="K58" s="19"/>
      <c r="L58" s="82"/>
      <c r="M58" s="84"/>
      <c r="N58" s="34"/>
      <c r="O58" s="293">
        <f>SUM(R58:V58)</f>
        <v>0</v>
      </c>
      <c r="P58" s="269"/>
      <c r="Q58" s="7"/>
      <c r="R58" s="20" t="str">
        <f>IF(E58="","",1)</f>
        <v/>
      </c>
      <c r="S58" s="20" t="str">
        <f>IF(F58="","",2)</f>
        <v/>
      </c>
      <c r="T58" s="410" t="str">
        <f>IF(H58="","",3.5)</f>
        <v/>
      </c>
      <c r="U58" s="20" t="str">
        <f>IF(I58="","",4)</f>
        <v/>
      </c>
      <c r="V58" s="20" t="str">
        <f>IF(K58="","",8)</f>
        <v/>
      </c>
      <c r="X58" s="182"/>
      <c r="Y58" s="183"/>
      <c r="Z58" s="183"/>
      <c r="AA58" s="183"/>
      <c r="AB58" s="183"/>
      <c r="AC58" s="183"/>
      <c r="AD58" s="183"/>
      <c r="AE58" s="183"/>
      <c r="AF58" s="183"/>
      <c r="AG58" s="183"/>
      <c r="AH58" s="183"/>
      <c r="AI58" s="183"/>
      <c r="AJ58" s="183"/>
      <c r="AP58" s="339">
        <v>9</v>
      </c>
      <c r="AQ58" s="340">
        <v>3</v>
      </c>
    </row>
    <row r="59" spans="2:57" ht="118.5" customHeight="1" thickBot="1" x14ac:dyDescent="0.55000000000000004">
      <c r="B59" s="24"/>
      <c r="C59" s="276"/>
      <c r="D59" s="364" t="s">
        <v>32</v>
      </c>
      <c r="E59" s="19"/>
      <c r="F59" s="469"/>
      <c r="G59" s="469"/>
      <c r="H59" s="365"/>
      <c r="I59" s="469"/>
      <c r="J59" s="469"/>
      <c r="K59" s="365"/>
      <c r="L59" s="82"/>
      <c r="M59" s="84"/>
      <c r="N59" s="34"/>
      <c r="O59" s="293">
        <f>SUM(R59:V59)</f>
        <v>0</v>
      </c>
      <c r="P59" s="269"/>
      <c r="Q59" s="7"/>
      <c r="R59" s="20" t="str">
        <f>IF(E59="","",1)</f>
        <v/>
      </c>
      <c r="S59" s="20" t="str">
        <f>IF(F59="","",2)</f>
        <v/>
      </c>
      <c r="T59" s="410" t="str">
        <f>IF(H59="","",3.5)</f>
        <v/>
      </c>
      <c r="U59" s="20" t="str">
        <f>IF(I59="","",4)</f>
        <v/>
      </c>
      <c r="V59" s="20" t="str">
        <f>IF(K59="","",8)</f>
        <v/>
      </c>
      <c r="AP59" s="201" t="s">
        <v>113</v>
      </c>
      <c r="AQ59" s="201" t="s">
        <v>90</v>
      </c>
    </row>
    <row r="60" spans="2:57" ht="103.5" customHeight="1" x14ac:dyDescent="0.4">
      <c r="B60" s="24"/>
      <c r="C60" s="556" t="s">
        <v>33</v>
      </c>
      <c r="D60" s="366" t="s">
        <v>34</v>
      </c>
      <c r="E60" s="367" t="s">
        <v>35</v>
      </c>
      <c r="F60" s="368">
        <v>0</v>
      </c>
      <c r="G60" s="369"/>
      <c r="H60" s="367" t="s">
        <v>36</v>
      </c>
      <c r="I60" s="370">
        <v>1.5</v>
      </c>
      <c r="J60" s="369"/>
      <c r="K60" s="367" t="s">
        <v>37</v>
      </c>
      <c r="L60" s="119">
        <v>3</v>
      </c>
      <c r="M60" s="120"/>
      <c r="N60" s="34"/>
      <c r="O60" s="293">
        <f>MAX(S60:U60)</f>
        <v>0</v>
      </c>
      <c r="P60" s="269"/>
      <c r="Q60" s="7"/>
      <c r="R60" s="20"/>
      <c r="S60" s="20" t="str">
        <f>IF(G60="","",F60)</f>
        <v/>
      </c>
      <c r="T60" s="20" t="str">
        <f>IF(J60="","",I60)</f>
        <v/>
      </c>
      <c r="U60" s="20" t="str">
        <f>IF(M60="","",L60)</f>
        <v/>
      </c>
      <c r="V60" s="20"/>
      <c r="AP60" s="202" t="e">
        <f>VLOOKUP($O$15,AP41:AQ57,2)*D94*$O$29</f>
        <v>#DIV/0!</v>
      </c>
      <c r="AQ60" s="202" t="e">
        <f>VLOOKUP($O$15,AP41:AQ57,2)*D95*$O$29</f>
        <v>#DIV/0!</v>
      </c>
    </row>
    <row r="61" spans="2:57" ht="103.5" customHeight="1" thickBot="1" x14ac:dyDescent="0.45">
      <c r="B61" s="24"/>
      <c r="C61" s="557"/>
      <c r="D61" s="371" t="s">
        <v>38</v>
      </c>
      <c r="E61" s="372"/>
      <c r="F61" s="372"/>
      <c r="G61" s="372"/>
      <c r="H61" s="373" t="s">
        <v>89</v>
      </c>
      <c r="I61" s="374">
        <v>1.5</v>
      </c>
      <c r="J61" s="375"/>
      <c r="K61" s="376" t="s">
        <v>26</v>
      </c>
      <c r="L61" s="47">
        <v>3</v>
      </c>
      <c r="M61" s="85"/>
      <c r="N61" s="34"/>
      <c r="O61" s="293">
        <f>MAX(S61:U61)</f>
        <v>0</v>
      </c>
      <c r="P61" s="269"/>
      <c r="Q61" s="7"/>
      <c r="R61" s="20"/>
      <c r="S61" s="20"/>
      <c r="T61" s="20" t="str">
        <f>IF(J61="","",I61)</f>
        <v/>
      </c>
      <c r="U61" s="20" t="str">
        <f>IF(M61="","",L61)</f>
        <v/>
      </c>
      <c r="V61" s="20"/>
    </row>
    <row r="62" spans="2:57" ht="42" customHeight="1" x14ac:dyDescent="0.4">
      <c r="B62" s="24"/>
      <c r="C62" s="532" t="s">
        <v>74</v>
      </c>
      <c r="D62" s="533"/>
      <c r="E62" s="533"/>
      <c r="F62" s="533"/>
      <c r="G62" s="533"/>
      <c r="H62" s="533"/>
      <c r="I62" s="533"/>
      <c r="J62" s="533"/>
      <c r="K62" s="533"/>
      <c r="L62" s="533"/>
      <c r="M62" s="533"/>
      <c r="N62" s="34"/>
      <c r="O62" s="144">
        <f>MAX(O56:O59)+T62</f>
        <v>3.5</v>
      </c>
      <c r="P62" s="280" t="s">
        <v>106</v>
      </c>
      <c r="Q62" s="7"/>
      <c r="R62" s="146"/>
      <c r="S62" s="146"/>
      <c r="T62" s="147">
        <f>MAX(S60:U60,S61:U61)</f>
        <v>0</v>
      </c>
      <c r="U62" s="146"/>
      <c r="V62" s="146"/>
      <c r="W62" s="7"/>
    </row>
    <row r="63" spans="2:57" ht="55.5" customHeight="1" x14ac:dyDescent="0.4">
      <c r="B63" s="24"/>
      <c r="C63" s="530" t="s">
        <v>105</v>
      </c>
      <c r="D63" s="531"/>
      <c r="E63" s="98" t="s">
        <v>69</v>
      </c>
      <c r="F63" s="471" t="s">
        <v>70</v>
      </c>
      <c r="G63" s="472"/>
      <c r="H63" s="98" t="s">
        <v>71</v>
      </c>
      <c r="I63" s="471" t="s">
        <v>72</v>
      </c>
      <c r="J63" s="472"/>
      <c r="K63" s="98" t="s">
        <v>73</v>
      </c>
      <c r="L63" s="273"/>
      <c r="M63" s="84"/>
      <c r="N63" s="34"/>
      <c r="O63" s="274" t="s">
        <v>13</v>
      </c>
      <c r="P63" s="57"/>
      <c r="Q63" s="5"/>
      <c r="R63" s="5"/>
      <c r="S63" s="83"/>
      <c r="T63" s="83"/>
      <c r="U63" s="83"/>
      <c r="V63" s="5"/>
      <c r="W63" s="7"/>
    </row>
    <row r="64" spans="2:57" ht="72.75" customHeight="1" x14ac:dyDescent="0.4">
      <c r="B64" s="24"/>
      <c r="C64" s="377"/>
      <c r="D64" s="363" t="s">
        <v>25</v>
      </c>
      <c r="E64" s="19"/>
      <c r="F64" s="476"/>
      <c r="G64" s="476"/>
      <c r="H64" s="19"/>
      <c r="I64" s="476"/>
      <c r="J64" s="476"/>
      <c r="K64" s="19"/>
      <c r="L64" s="82"/>
      <c r="M64" s="84"/>
      <c r="N64" s="34"/>
      <c r="O64" s="89">
        <f>SUM(R64:V64)</f>
        <v>0</v>
      </c>
      <c r="P64" s="57"/>
      <c r="R64" s="20" t="str">
        <f>IF(E64="","",1)</f>
        <v/>
      </c>
      <c r="S64" s="20" t="str">
        <f>IF(F64="","",2)</f>
        <v/>
      </c>
      <c r="T64" s="410" t="str">
        <f>IF(H64="","",3.5)</f>
        <v/>
      </c>
      <c r="U64" s="20" t="str">
        <f>IF(I64="","",4)</f>
        <v/>
      </c>
      <c r="V64" s="20" t="str">
        <f>IF(K64="","",8)</f>
        <v/>
      </c>
      <c r="W64" s="7"/>
    </row>
    <row r="65" spans="2:61" ht="72.75" customHeight="1" x14ac:dyDescent="0.4">
      <c r="B65" s="24"/>
      <c r="C65" s="377"/>
      <c r="D65" s="363" t="s">
        <v>28</v>
      </c>
      <c r="E65" s="19"/>
      <c r="F65" s="476"/>
      <c r="G65" s="476"/>
      <c r="H65" s="19"/>
      <c r="I65" s="476"/>
      <c r="J65" s="476"/>
      <c r="K65" s="19"/>
      <c r="L65" s="82"/>
      <c r="M65" s="84"/>
      <c r="N65" s="34"/>
      <c r="O65" s="293">
        <f>IF(SUM(R65:V65)&lt;2,Q65,SUM(Q65:V65)-Q65)</f>
        <v>1</v>
      </c>
      <c r="P65" s="269"/>
      <c r="Q65" s="20">
        <f>IF(E65="",1,0)</f>
        <v>1</v>
      </c>
      <c r="R65" s="20" t="str">
        <f>IF(E65="x",2,"")</f>
        <v/>
      </c>
      <c r="S65" s="20" t="str">
        <f>IF(F65="","",6)</f>
        <v/>
      </c>
      <c r="T65" s="410" t="str">
        <f>IF(H65="","",8)</f>
        <v/>
      </c>
      <c r="U65" s="20" t="str">
        <f>IF(I65="","",12)</f>
        <v/>
      </c>
      <c r="V65" s="20" t="str">
        <f>IF(K65="","",24)</f>
        <v/>
      </c>
      <c r="W65" s="7"/>
    </row>
    <row r="66" spans="2:61" ht="78.75" customHeight="1" x14ac:dyDescent="0.4">
      <c r="B66" s="24"/>
      <c r="C66" s="377"/>
      <c r="D66" s="363" t="s">
        <v>30</v>
      </c>
      <c r="E66" s="19"/>
      <c r="F66" s="476"/>
      <c r="G66" s="476"/>
      <c r="H66" s="19"/>
      <c r="I66" s="476"/>
      <c r="J66" s="476"/>
      <c r="K66" s="19"/>
      <c r="L66" s="82"/>
      <c r="M66" s="84"/>
      <c r="N66" s="34"/>
      <c r="O66" s="89">
        <f>SUM(R66:V66)</f>
        <v>0</v>
      </c>
      <c r="P66" s="57"/>
      <c r="Q66" s="7"/>
      <c r="R66" s="20" t="str">
        <f>IF(E66="","",1)</f>
        <v/>
      </c>
      <c r="S66" s="20" t="str">
        <f>IF(F66="","",2)</f>
        <v/>
      </c>
      <c r="T66" s="410" t="str">
        <f>IF(H66="","",3.5)</f>
        <v/>
      </c>
      <c r="U66" s="20" t="str">
        <f>IF(I66="","",4)</f>
        <v/>
      </c>
      <c r="V66" s="20" t="str">
        <f>IF(K66="","",8)</f>
        <v/>
      </c>
      <c r="W66" s="7"/>
    </row>
    <row r="67" spans="2:61" ht="102.75" customHeight="1" thickBot="1" x14ac:dyDescent="0.45">
      <c r="B67" s="24"/>
      <c r="C67" s="378"/>
      <c r="D67" s="364" t="s">
        <v>32</v>
      </c>
      <c r="E67" s="19"/>
      <c r="F67" s="469"/>
      <c r="G67" s="469"/>
      <c r="H67" s="365"/>
      <c r="I67" s="469"/>
      <c r="J67" s="469"/>
      <c r="K67" s="365"/>
      <c r="L67" s="82"/>
      <c r="M67" s="84"/>
      <c r="N67" s="34"/>
      <c r="O67" s="89">
        <f>SUM(R67:V67)</f>
        <v>0</v>
      </c>
      <c r="P67" s="57"/>
      <c r="Q67" s="7"/>
      <c r="R67" s="20" t="str">
        <f>IF(E67="","",1)</f>
        <v/>
      </c>
      <c r="S67" s="20" t="str">
        <f>IF(F67="","",2)</f>
        <v/>
      </c>
      <c r="T67" s="410" t="str">
        <f>IF(H67="","",3.5)</f>
        <v/>
      </c>
      <c r="U67" s="20" t="str">
        <f>IF(I67="","",4)</f>
        <v/>
      </c>
      <c r="V67" s="20" t="str">
        <f>IF(K67="","",8)</f>
        <v/>
      </c>
      <c r="W67" s="7"/>
    </row>
    <row r="68" spans="2:61" ht="66.75" customHeight="1" x14ac:dyDescent="0.4">
      <c r="B68" s="24"/>
      <c r="C68" s="540" t="s">
        <v>33</v>
      </c>
      <c r="D68" s="366" t="s">
        <v>34</v>
      </c>
      <c r="E68" s="367" t="s">
        <v>35</v>
      </c>
      <c r="F68" s="368">
        <v>0</v>
      </c>
      <c r="G68" s="369"/>
      <c r="H68" s="367" t="s">
        <v>36</v>
      </c>
      <c r="I68" s="370">
        <v>1.5</v>
      </c>
      <c r="J68" s="369"/>
      <c r="K68" s="367" t="s">
        <v>37</v>
      </c>
      <c r="L68" s="119">
        <v>3</v>
      </c>
      <c r="M68" s="120"/>
      <c r="N68" s="34"/>
      <c r="O68" s="89">
        <f>MAX(S68:U68)</f>
        <v>0</v>
      </c>
      <c r="P68" s="57"/>
      <c r="Q68" s="7"/>
      <c r="R68" s="20"/>
      <c r="S68" s="20" t="str">
        <f>IF(G68="","",F68)</f>
        <v/>
      </c>
      <c r="T68" s="20" t="str">
        <f>IF(J68="","",I68)</f>
        <v/>
      </c>
      <c r="U68" s="20" t="str">
        <f>IF(M68="","",L68)</f>
        <v/>
      </c>
      <c r="V68" s="20"/>
      <c r="W68" s="7"/>
    </row>
    <row r="69" spans="2:61" ht="99" customHeight="1" thickBot="1" x14ac:dyDescent="0.45">
      <c r="B69" s="24"/>
      <c r="C69" s="541"/>
      <c r="D69" s="371" t="s">
        <v>38</v>
      </c>
      <c r="E69" s="372"/>
      <c r="F69" s="372"/>
      <c r="G69" s="372"/>
      <c r="H69" s="373" t="s">
        <v>89</v>
      </c>
      <c r="I69" s="374">
        <v>1.5</v>
      </c>
      <c r="J69" s="375"/>
      <c r="K69" s="376" t="s">
        <v>26</v>
      </c>
      <c r="L69" s="47">
        <v>3</v>
      </c>
      <c r="M69" s="85"/>
      <c r="N69" s="34"/>
      <c r="O69" s="89">
        <f>MAX(S69:U69)</f>
        <v>0</v>
      </c>
      <c r="P69" s="57"/>
      <c r="Q69" s="7"/>
      <c r="R69" s="20"/>
      <c r="S69" s="20"/>
      <c r="T69" s="20" t="str">
        <f>IF(J69="","",I69)</f>
        <v/>
      </c>
      <c r="U69" s="20" t="str">
        <f>IF(M69="","",L69)</f>
        <v/>
      </c>
      <c r="V69" s="20"/>
      <c r="W69" s="7"/>
    </row>
    <row r="70" spans="2:61" ht="55.5" customHeight="1" thickBot="1" x14ac:dyDescent="0.45">
      <c r="B70" s="24"/>
      <c r="C70" s="563" t="s">
        <v>74</v>
      </c>
      <c r="D70" s="564"/>
      <c r="E70" s="564"/>
      <c r="F70" s="564"/>
      <c r="G70" s="564"/>
      <c r="H70" s="564"/>
      <c r="I70" s="564"/>
      <c r="J70" s="564"/>
      <c r="K70" s="564"/>
      <c r="L70" s="564"/>
      <c r="M70" s="565"/>
      <c r="N70" s="34"/>
      <c r="O70" s="144">
        <f>MAX(O64:O67)+T70</f>
        <v>1</v>
      </c>
      <c r="P70" s="278" t="s">
        <v>107</v>
      </c>
      <c r="Q70" s="7"/>
      <c r="R70" s="146"/>
      <c r="S70" s="146"/>
      <c r="T70" s="147">
        <f>MAX(S68:U68,S69:U69)</f>
        <v>0</v>
      </c>
      <c r="U70" s="146"/>
      <c r="V70" s="146"/>
      <c r="W70" s="7"/>
    </row>
    <row r="71" spans="2:61" ht="8.25" customHeight="1" x14ac:dyDescent="0.25">
      <c r="B71" s="24"/>
      <c r="C71" s="220"/>
      <c r="D71" s="210"/>
      <c r="E71" s="210"/>
      <c r="F71" s="210"/>
      <c r="G71" s="210"/>
      <c r="H71" s="210"/>
      <c r="I71" s="210"/>
      <c r="J71" s="210"/>
      <c r="K71" s="210"/>
      <c r="L71" s="210"/>
      <c r="M71" s="211"/>
      <c r="N71" s="34"/>
      <c r="O71" s="279"/>
      <c r="P71" s="57"/>
      <c r="Q71" s="7"/>
      <c r="R71" s="7"/>
      <c r="S71" s="12"/>
      <c r="T71" s="12"/>
      <c r="U71" s="12"/>
      <c r="V71" s="7"/>
      <c r="W71" s="7"/>
    </row>
    <row r="72" spans="2:61" s="3" customFormat="1" ht="73.5" customHeight="1" thickBot="1" x14ac:dyDescent="0.45">
      <c r="B72" s="24"/>
      <c r="C72" s="149"/>
      <c r="D72" s="150"/>
      <c r="E72" s="98" t="s">
        <v>69</v>
      </c>
      <c r="F72" s="471" t="s">
        <v>70</v>
      </c>
      <c r="G72" s="472"/>
      <c r="H72" s="98" t="s">
        <v>71</v>
      </c>
      <c r="I72" s="471" t="s">
        <v>72</v>
      </c>
      <c r="J72" s="472"/>
      <c r="K72" s="98" t="s">
        <v>73</v>
      </c>
      <c r="L72" s="87">
        <v>7</v>
      </c>
      <c r="M72" s="88"/>
      <c r="N72" s="34"/>
      <c r="O72" s="81"/>
      <c r="P72" s="57"/>
      <c r="Q72" s="5"/>
      <c r="R72" s="5"/>
      <c r="S72" s="13"/>
      <c r="T72" s="13"/>
      <c r="U72" s="13"/>
      <c r="V72" s="5"/>
      <c r="W72" s="5"/>
    </row>
    <row r="73" spans="2:61" ht="73.5" customHeight="1" x14ac:dyDescent="0.4">
      <c r="B73" s="24"/>
      <c r="C73" s="379" t="s">
        <v>108</v>
      </c>
      <c r="D73" s="380" t="s">
        <v>158</v>
      </c>
      <c r="E73" s="19"/>
      <c r="F73" s="470"/>
      <c r="G73" s="470"/>
      <c r="H73" s="19"/>
      <c r="I73" s="470"/>
      <c r="J73" s="470"/>
      <c r="K73" s="19"/>
      <c r="L73" s="219">
        <v>8</v>
      </c>
      <c r="M73" s="221"/>
      <c r="N73" s="34"/>
      <c r="O73" s="89">
        <f>MAX(R73:V73)</f>
        <v>0</v>
      </c>
      <c r="P73" s="57"/>
      <c r="Q73" s="7"/>
      <c r="R73" s="20" t="str">
        <f>IF(E73="","",1)</f>
        <v/>
      </c>
      <c r="S73" s="20" t="str">
        <f>IF(F73="","",2)</f>
        <v/>
      </c>
      <c r="T73" s="20" t="str">
        <f>IF(H73="","",4)</f>
        <v/>
      </c>
      <c r="U73" s="20" t="str">
        <f>IF(I73="","",6)</f>
        <v/>
      </c>
      <c r="V73" s="20" t="str">
        <f>IF(K73="","",8)</f>
        <v/>
      </c>
    </row>
    <row r="74" spans="2:61" ht="102" customHeight="1" x14ac:dyDescent="0.4">
      <c r="B74" s="24"/>
      <c r="C74" s="381" t="s">
        <v>159</v>
      </c>
      <c r="D74" s="382" t="s">
        <v>78</v>
      </c>
      <c r="E74" s="19"/>
      <c r="F74" s="382" t="s">
        <v>115</v>
      </c>
      <c r="G74" s="19"/>
      <c r="H74" s="382" t="s">
        <v>116</v>
      </c>
      <c r="I74" s="451"/>
      <c r="J74" s="452"/>
      <c r="K74" s="382" t="s">
        <v>117</v>
      </c>
      <c r="L74" s="465"/>
      <c r="M74" s="466"/>
      <c r="N74" s="34"/>
      <c r="O74" s="89">
        <f>MAX(R74:U74)</f>
        <v>0</v>
      </c>
      <c r="P74" s="57"/>
      <c r="Q74" s="7"/>
      <c r="R74" s="20" t="str">
        <f>IF(E74="","",4)</f>
        <v/>
      </c>
      <c r="S74" s="20" t="str">
        <f>IF(G74="","",8)</f>
        <v/>
      </c>
      <c r="T74" s="20" t="str">
        <f>IF(I74="","",16)</f>
        <v/>
      </c>
      <c r="U74" s="20" t="str">
        <f>IF(L74="","",24)</f>
        <v/>
      </c>
      <c r="V74" s="214"/>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2:61" s="3" customFormat="1" ht="113.25" customHeight="1" x14ac:dyDescent="0.4">
      <c r="B75" s="24"/>
      <c r="C75" s="381" t="s">
        <v>160</v>
      </c>
      <c r="D75" s="383" t="s">
        <v>78</v>
      </c>
      <c r="E75" s="19"/>
      <c r="F75" s="383" t="s">
        <v>115</v>
      </c>
      <c r="G75" s="19"/>
      <c r="H75" s="383" t="s">
        <v>116</v>
      </c>
      <c r="I75" s="451"/>
      <c r="J75" s="452"/>
      <c r="K75" s="383" t="s">
        <v>117</v>
      </c>
      <c r="L75" s="465"/>
      <c r="M75" s="466"/>
      <c r="N75" s="34"/>
      <c r="O75" s="89">
        <f>MAX(R75:U75)</f>
        <v>0</v>
      </c>
      <c r="P75" s="57"/>
      <c r="Q75" s="5"/>
      <c r="R75" s="20" t="str">
        <f>IF(E75="","",6)</f>
        <v/>
      </c>
      <c r="S75" s="20" t="str">
        <f>IF(G75="","",12)</f>
        <v/>
      </c>
      <c r="T75" s="20" t="str">
        <f>IF(I75="","",24)</f>
        <v/>
      </c>
      <c r="U75" s="20" t="str">
        <f>IF(L75="","",32)</f>
        <v/>
      </c>
      <c r="V75" s="17"/>
      <c r="W75" s="17"/>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row>
    <row r="76" spans="2:61" s="5" customFormat="1" ht="49.5" customHeight="1" x14ac:dyDescent="0.4">
      <c r="B76" s="24"/>
      <c r="C76" s="24"/>
      <c r="D76" s="537" t="s">
        <v>118</v>
      </c>
      <c r="E76" s="538"/>
      <c r="F76" s="538"/>
      <c r="G76" s="538"/>
      <c r="H76" s="538"/>
      <c r="I76" s="538"/>
      <c r="J76" s="538"/>
      <c r="K76" s="539"/>
      <c r="L76" s="34"/>
      <c r="M76" s="222"/>
      <c r="N76" s="34"/>
      <c r="O76" s="144">
        <f>SUM(O73:O75)</f>
        <v>0</v>
      </c>
      <c r="P76" s="212" t="s">
        <v>138</v>
      </c>
      <c r="R76" s="218"/>
      <c r="S76" s="218"/>
      <c r="T76" s="218"/>
      <c r="U76" s="218"/>
      <c r="V76" s="17"/>
      <c r="W76" s="17"/>
    </row>
    <row r="77" spans="2:61" s="3" customFormat="1" ht="47.25" customHeight="1" x14ac:dyDescent="0.4">
      <c r="B77" s="24"/>
      <c r="C77" s="149"/>
      <c r="D77" s="150"/>
      <c r="E77" s="187" t="s">
        <v>69</v>
      </c>
      <c r="F77" s="566" t="s">
        <v>70</v>
      </c>
      <c r="G77" s="567"/>
      <c r="H77" s="187" t="s">
        <v>71</v>
      </c>
      <c r="I77" s="566" t="s">
        <v>72</v>
      </c>
      <c r="J77" s="567"/>
      <c r="K77" s="187" t="s">
        <v>73</v>
      </c>
      <c r="L77" s="87">
        <v>7</v>
      </c>
      <c r="M77" s="88"/>
      <c r="N77" s="34"/>
      <c r="O77" s="81"/>
      <c r="P77" s="57"/>
      <c r="Q77" s="5"/>
      <c r="R77" s="5"/>
      <c r="S77" s="13"/>
      <c r="T77" s="13"/>
      <c r="U77" s="1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row>
    <row r="78" spans="2:61" s="3" customFormat="1" ht="93" customHeight="1" x14ac:dyDescent="0.25">
      <c r="B78" s="24"/>
      <c r="C78" s="384" t="s">
        <v>109</v>
      </c>
      <c r="D78" s="380" t="s">
        <v>158</v>
      </c>
      <c r="E78" s="19"/>
      <c r="F78" s="568"/>
      <c r="G78" s="568"/>
      <c r="H78" s="385"/>
      <c r="I78" s="568"/>
      <c r="J78" s="568"/>
      <c r="K78" s="267"/>
      <c r="L78" s="87">
        <v>8</v>
      </c>
      <c r="M78" s="221"/>
      <c r="N78" s="34"/>
      <c r="O78" s="89">
        <f>MAX(R78:V78)</f>
        <v>0</v>
      </c>
      <c r="P78" s="57"/>
      <c r="Q78" s="7"/>
      <c r="R78" s="86" t="str">
        <f>IF(E78="","",1)</f>
        <v/>
      </c>
      <c r="S78" s="86" t="str">
        <f>IF(F78="","",2)</f>
        <v/>
      </c>
      <c r="T78" s="86" t="str">
        <f>IF(H78="","",4)</f>
        <v/>
      </c>
      <c r="U78" s="86" t="str">
        <f>IF(I78="","",6)</f>
        <v/>
      </c>
      <c r="V78" s="86" t="str">
        <f>IF(K78="","",8)</f>
        <v/>
      </c>
      <c r="W78" s="1"/>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row>
    <row r="79" spans="2:61" s="3" customFormat="1" ht="94.5" customHeight="1" x14ac:dyDescent="0.4">
      <c r="B79" s="24"/>
      <c r="C79" s="381" t="s">
        <v>159</v>
      </c>
      <c r="D79" s="382" t="s">
        <v>78</v>
      </c>
      <c r="E79" s="19"/>
      <c r="F79" s="382" t="s">
        <v>115</v>
      </c>
      <c r="G79" s="19"/>
      <c r="H79" s="382" t="s">
        <v>116</v>
      </c>
      <c r="I79" s="451"/>
      <c r="J79" s="452"/>
      <c r="K79" s="215" t="s">
        <v>117</v>
      </c>
      <c r="L79" s="465"/>
      <c r="M79" s="466"/>
      <c r="N79" s="34"/>
      <c r="O79" s="89">
        <f>MAX(R79:U79)</f>
        <v>0</v>
      </c>
      <c r="P79" s="57"/>
      <c r="Q79" s="7"/>
      <c r="R79" s="20" t="str">
        <f>IF(E79="","",4)</f>
        <v/>
      </c>
      <c r="S79" s="20" t="str">
        <f>IF(G79="","",8)</f>
        <v/>
      </c>
      <c r="T79" s="20" t="str">
        <f>IF(I79="","",16)</f>
        <v/>
      </c>
      <c r="U79" s="20" t="str">
        <f>IF(L79="","",24)</f>
        <v/>
      </c>
      <c r="V79" s="1"/>
      <c r="W79" s="1"/>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row>
    <row r="80" spans="2:61" s="3" customFormat="1" ht="98.25" customHeight="1" x14ac:dyDescent="0.4">
      <c r="B80" s="24"/>
      <c r="C80" s="381" t="s">
        <v>160</v>
      </c>
      <c r="D80" s="383" t="s">
        <v>78</v>
      </c>
      <c r="E80" s="19"/>
      <c r="F80" s="383" t="s">
        <v>115</v>
      </c>
      <c r="G80" s="19"/>
      <c r="H80" s="383" t="s">
        <v>116</v>
      </c>
      <c r="I80" s="451"/>
      <c r="J80" s="452"/>
      <c r="K80" s="216" t="s">
        <v>117</v>
      </c>
      <c r="L80" s="465"/>
      <c r="M80" s="466"/>
      <c r="N80" s="34"/>
      <c r="O80" s="89">
        <f>MAX(R80:U80)</f>
        <v>0</v>
      </c>
      <c r="P80" s="57"/>
      <c r="Q80" s="5"/>
      <c r="R80" s="20" t="str">
        <f>IF(E80="","",6)</f>
        <v/>
      </c>
      <c r="S80" s="20" t="str">
        <f>IF(G80="","",12)</f>
        <v/>
      </c>
      <c r="T80" s="20" t="str">
        <f>IF(I80="","",24)</f>
        <v/>
      </c>
      <c r="U80" s="20" t="str">
        <f>IF(L80="","",32)</f>
        <v/>
      </c>
      <c r="V80" s="17"/>
      <c r="W80" s="17"/>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row>
    <row r="81" spans="2:61" s="5" customFormat="1" ht="60.75" customHeight="1" thickBot="1" x14ac:dyDescent="0.45">
      <c r="B81" s="24"/>
      <c r="C81" s="65"/>
      <c r="D81" s="534" t="s">
        <v>118</v>
      </c>
      <c r="E81" s="535"/>
      <c r="F81" s="535"/>
      <c r="G81" s="535"/>
      <c r="H81" s="535"/>
      <c r="I81" s="535"/>
      <c r="J81" s="535"/>
      <c r="K81" s="536"/>
      <c r="L81" s="223"/>
      <c r="M81" s="224"/>
      <c r="N81" s="34"/>
      <c r="O81" s="144">
        <f>SUM(O78:O80)</f>
        <v>0</v>
      </c>
      <c r="P81" s="212" t="s">
        <v>139</v>
      </c>
      <c r="R81" s="218"/>
      <c r="S81" s="218"/>
      <c r="T81" s="218"/>
      <c r="U81" s="218"/>
      <c r="V81" s="17"/>
      <c r="W81" s="17"/>
    </row>
    <row r="82" spans="2:61" s="5" customFormat="1" ht="54.75" customHeight="1" thickBot="1" x14ac:dyDescent="0.45">
      <c r="B82" s="217"/>
      <c r="C82" s="34"/>
      <c r="D82" s="34"/>
      <c r="E82" s="34"/>
      <c r="F82" s="34"/>
      <c r="G82" s="34"/>
      <c r="H82" s="34"/>
      <c r="I82" s="34"/>
      <c r="J82" s="34"/>
      <c r="K82" s="34"/>
      <c r="L82" s="328" t="s">
        <v>12</v>
      </c>
      <c r="M82" s="328" t="s">
        <v>13</v>
      </c>
      <c r="N82" s="34"/>
      <c r="O82" s="34"/>
      <c r="P82" s="57"/>
      <c r="R82" s="218"/>
      <c r="S82" s="218"/>
      <c r="T82" s="218"/>
      <c r="U82" s="218"/>
      <c r="V82" s="17"/>
      <c r="W82" s="17"/>
    </row>
    <row r="83" spans="2:61" ht="56.25" customHeight="1" x14ac:dyDescent="0.25">
      <c r="B83" s="24"/>
      <c r="C83" s="386" t="s">
        <v>41</v>
      </c>
      <c r="D83" s="387" t="s">
        <v>42</v>
      </c>
      <c r="E83" s="559" t="s">
        <v>40</v>
      </c>
      <c r="F83" s="560"/>
      <c r="G83" s="560"/>
      <c r="H83" s="560"/>
      <c r="I83" s="560"/>
      <c r="J83" s="560"/>
      <c r="K83" s="561"/>
      <c r="L83" s="48"/>
      <c r="M83" s="50"/>
      <c r="N83" s="34"/>
      <c r="O83" s="34"/>
      <c r="P83" s="57"/>
      <c r="Q83" s="7"/>
      <c r="R83" s="89">
        <f t="shared" ref="R83:S87" si="3">IF(L83="x",2,0)</f>
        <v>0</v>
      </c>
      <c r="S83" s="89">
        <f t="shared" si="3"/>
        <v>0</v>
      </c>
      <c r="T83" s="5"/>
      <c r="U83" s="5"/>
      <c r="V83" s="74"/>
      <c r="W83" s="1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2:61" ht="55.5" customHeight="1" x14ac:dyDescent="0.25">
      <c r="B84" s="24"/>
      <c r="C84" s="388" t="s">
        <v>148</v>
      </c>
      <c r="D84" s="389" t="s">
        <v>43</v>
      </c>
      <c r="E84" s="473" t="s">
        <v>44</v>
      </c>
      <c r="F84" s="474"/>
      <c r="G84" s="474"/>
      <c r="H84" s="474"/>
      <c r="I84" s="474"/>
      <c r="J84" s="474"/>
      <c r="K84" s="475"/>
      <c r="L84" s="324"/>
      <c r="M84" s="51"/>
      <c r="N84" s="34"/>
      <c r="O84" s="34"/>
      <c r="P84" s="57"/>
      <c r="Q84" s="7"/>
      <c r="R84" s="89">
        <f t="shared" si="3"/>
        <v>0</v>
      </c>
      <c r="S84" s="89">
        <f t="shared" si="3"/>
        <v>0</v>
      </c>
      <c r="T84" s="5"/>
      <c r="U84" s="5"/>
      <c r="V84" s="74"/>
      <c r="W84" s="17"/>
    </row>
    <row r="85" spans="2:61" ht="129.6" customHeight="1" x14ac:dyDescent="0.25">
      <c r="B85" s="24"/>
      <c r="C85" s="388"/>
      <c r="D85" s="390" t="s">
        <v>161</v>
      </c>
      <c r="E85" s="473" t="s">
        <v>152</v>
      </c>
      <c r="F85" s="474"/>
      <c r="G85" s="474"/>
      <c r="H85" s="474"/>
      <c r="I85" s="474"/>
      <c r="J85" s="474"/>
      <c r="K85" s="475"/>
      <c r="L85" s="49"/>
      <c r="M85" s="52"/>
      <c r="N85" s="34"/>
      <c r="O85" s="34"/>
      <c r="P85" s="57"/>
      <c r="Q85" s="7"/>
      <c r="R85" s="348">
        <f>IF(L85="x",4,0)</f>
        <v>0</v>
      </c>
      <c r="S85" s="348">
        <f>IF(M85="x",4,0)</f>
        <v>0</v>
      </c>
      <c r="T85" s="5"/>
      <c r="U85" s="5"/>
      <c r="V85" s="74"/>
      <c r="W85" s="17"/>
    </row>
    <row r="86" spans="2:61" ht="93" customHeight="1" thickBot="1" x14ac:dyDescent="0.3">
      <c r="B86" s="24"/>
      <c r="C86" s="388"/>
      <c r="D86" s="391" t="s">
        <v>66</v>
      </c>
      <c r="E86" s="515"/>
      <c r="F86" s="516"/>
      <c r="G86" s="516"/>
      <c r="H86" s="517"/>
      <c r="I86" s="518" t="s">
        <v>153</v>
      </c>
      <c r="J86" s="518"/>
      <c r="K86" s="519"/>
      <c r="L86" s="325"/>
      <c r="M86" s="326"/>
      <c r="N86" s="34"/>
      <c r="O86" s="34"/>
      <c r="P86" s="57"/>
      <c r="Q86" s="7"/>
      <c r="R86" s="89">
        <f>IF(L86="x",2,0)</f>
        <v>0</v>
      </c>
      <c r="S86" s="89">
        <f>IF(M86="x",2,0)</f>
        <v>0</v>
      </c>
      <c r="T86" s="5"/>
      <c r="U86" s="5"/>
      <c r="V86" s="74"/>
      <c r="W86" s="17"/>
      <c r="AO86" s="6"/>
      <c r="AP86" s="6"/>
      <c r="AQ86" s="6"/>
      <c r="AR86" s="6"/>
      <c r="AS86" s="6"/>
      <c r="AT86" s="6"/>
    </row>
    <row r="87" spans="2:61" ht="129" customHeight="1" thickBot="1" x14ac:dyDescent="0.3">
      <c r="B87" s="24"/>
      <c r="C87" s="392" t="s">
        <v>149</v>
      </c>
      <c r="D87" s="393" t="s">
        <v>45</v>
      </c>
      <c r="E87" s="525" t="s">
        <v>46</v>
      </c>
      <c r="F87" s="526"/>
      <c r="G87" s="394"/>
      <c r="H87" s="395" t="s">
        <v>134</v>
      </c>
      <c r="I87" s="521"/>
      <c r="J87" s="522"/>
      <c r="K87" s="396" t="s">
        <v>135</v>
      </c>
      <c r="L87" s="523"/>
      <c r="M87" s="524"/>
      <c r="N87" s="34"/>
      <c r="O87" s="89">
        <f>IF(G87="x",1,IF(I87="x",1.5,IF(L87="x",2,0)))</f>
        <v>0</v>
      </c>
      <c r="P87" s="57"/>
      <c r="R87" s="89">
        <f>IF(L87="x",2,0)</f>
        <v>0</v>
      </c>
      <c r="S87" s="89">
        <f t="shared" si="3"/>
        <v>0</v>
      </c>
      <c r="T87" s="5"/>
      <c r="U87" s="5"/>
      <c r="V87" s="74"/>
      <c r="W87" s="17"/>
    </row>
    <row r="88" spans="2:61" ht="21.75" customHeight="1" x14ac:dyDescent="0.3">
      <c r="B88" s="24"/>
      <c r="C88" s="520" t="s">
        <v>39</v>
      </c>
      <c r="D88" s="520"/>
      <c r="E88" s="520"/>
      <c r="F88" s="520"/>
      <c r="G88" s="520"/>
      <c r="H88" s="520"/>
      <c r="I88" s="520"/>
      <c r="J88" s="520"/>
      <c r="K88" s="520"/>
      <c r="L88" s="520"/>
      <c r="M88" s="520"/>
      <c r="N88" s="23"/>
      <c r="O88" s="99" t="s">
        <v>47</v>
      </c>
      <c r="P88" s="57"/>
      <c r="R88" s="5"/>
      <c r="S88" s="5" t="str">
        <f>IF(G88="","",F88)</f>
        <v/>
      </c>
      <c r="T88" s="5" t="str">
        <f>IF(J88="","",I88)</f>
        <v/>
      </c>
      <c r="U88" s="5" t="str">
        <f>IF(M88="","",L88)</f>
        <v/>
      </c>
      <c r="V88" s="74"/>
      <c r="W88" s="17"/>
    </row>
    <row r="89" spans="2:61" ht="43.5" customHeight="1" x14ac:dyDescent="0.35">
      <c r="B89" s="24"/>
      <c r="C89" s="520"/>
      <c r="D89" s="520"/>
      <c r="E89" s="520"/>
      <c r="F89" s="520"/>
      <c r="G89" s="520"/>
      <c r="H89" s="520"/>
      <c r="I89" s="520"/>
      <c r="J89" s="520"/>
      <c r="K89" s="520"/>
      <c r="L89" s="520"/>
      <c r="M89" s="520"/>
      <c r="N89" s="23"/>
      <c r="O89" s="144">
        <f>R90</f>
        <v>0</v>
      </c>
      <c r="P89" s="144">
        <f>S90</f>
        <v>0</v>
      </c>
      <c r="R89" s="345">
        <f>IF(R85=4,4,IF(SUM(R83:R86)&gt;2,3,SUM(R83:R86)))</f>
        <v>0</v>
      </c>
      <c r="S89" s="345">
        <f>IF(S85=4,4,IF(SUM(S83:S86)&gt;2,3,SUM(S83:S86)))</f>
        <v>0</v>
      </c>
      <c r="T89" s="5"/>
      <c r="U89" s="5"/>
      <c r="V89" s="74"/>
      <c r="W89" s="17"/>
      <c r="X89" s="18"/>
    </row>
    <row r="90" spans="2:61" ht="41.25" customHeight="1" x14ac:dyDescent="0.35">
      <c r="B90" s="512" t="s">
        <v>151</v>
      </c>
      <c r="C90" s="513"/>
      <c r="D90" s="513"/>
      <c r="E90" s="513"/>
      <c r="F90" s="513"/>
      <c r="G90" s="513"/>
      <c r="H90" s="513"/>
      <c r="I90" s="513"/>
      <c r="J90" s="513"/>
      <c r="K90" s="513"/>
      <c r="L90" s="513"/>
      <c r="M90" s="513"/>
      <c r="N90" s="513"/>
      <c r="O90" s="513"/>
      <c r="P90" s="514"/>
      <c r="Q90" s="190"/>
      <c r="R90" s="323">
        <f>R89+O87</f>
        <v>0</v>
      </c>
      <c r="S90" s="323">
        <f>S89+O87</f>
        <v>0</v>
      </c>
      <c r="T90" s="5"/>
      <c r="U90" s="5"/>
      <c r="V90" s="190"/>
      <c r="W90" s="5"/>
      <c r="X90" s="5"/>
      <c r="Y90" s="5"/>
      <c r="Z90" s="5"/>
      <c r="AA90" s="5"/>
      <c r="AB90" s="468"/>
      <c r="AC90" s="468"/>
    </row>
    <row r="91" spans="2:61" ht="30" customHeight="1" x14ac:dyDescent="0.3">
      <c r="B91" s="24"/>
      <c r="C91" s="75"/>
      <c r="D91" s="63"/>
      <c r="E91" s="64"/>
      <c r="F91" s="44"/>
      <c r="G91" s="44"/>
      <c r="H91" s="23"/>
      <c r="I91" s="23"/>
      <c r="J91" s="23"/>
      <c r="K91" s="23"/>
      <c r="L91" s="23"/>
      <c r="M91" s="23"/>
      <c r="N91" s="23"/>
      <c r="O91" s="23"/>
      <c r="P91" s="25"/>
      <c r="Q91" s="204"/>
      <c r="R91" s="327" t="s">
        <v>12</v>
      </c>
      <c r="S91" s="327" t="s">
        <v>13</v>
      </c>
      <c r="T91" s="5"/>
      <c r="U91" s="5"/>
      <c r="V91" s="468"/>
      <c r="W91" s="468"/>
      <c r="X91" s="468"/>
      <c r="Y91" s="468"/>
      <c r="Z91" s="468"/>
      <c r="AA91" s="468"/>
      <c r="AB91" s="468"/>
      <c r="AC91" s="468"/>
    </row>
    <row r="92" spans="2:61" ht="31.5" customHeight="1" x14ac:dyDescent="0.4">
      <c r="B92" s="24"/>
      <c r="C92" s="75"/>
      <c r="D92" s="63"/>
      <c r="E92" s="64"/>
      <c r="F92" s="69"/>
      <c r="G92" s="23"/>
      <c r="H92" s="23"/>
      <c r="I92" s="23"/>
      <c r="J92" s="23"/>
      <c r="K92" s="23"/>
      <c r="L92" s="23"/>
      <c r="M92" s="23"/>
      <c r="N92" s="23"/>
      <c r="O92" s="23"/>
      <c r="P92" s="25"/>
      <c r="Q92" s="205"/>
      <c r="R92" s="131"/>
      <c r="S92" s="131"/>
      <c r="T92" s="5"/>
      <c r="U92" s="5"/>
      <c r="V92" s="189"/>
      <c r="W92" s="191"/>
      <c r="X92" s="189"/>
      <c r="Y92" s="192"/>
      <c r="Z92" s="189"/>
      <c r="AA92" s="192"/>
      <c r="AB92" s="189"/>
      <c r="AC92" s="192"/>
      <c r="AD92" s="76"/>
    </row>
    <row r="93" spans="2:61" ht="101.25" customHeight="1" x14ac:dyDescent="0.4">
      <c r="B93" s="24"/>
      <c r="C93" s="23"/>
      <c r="D93" s="184" t="s">
        <v>142</v>
      </c>
      <c r="E93" s="64"/>
      <c r="F93" s="23"/>
      <c r="G93" s="23"/>
      <c r="H93" s="23"/>
      <c r="I93" s="23"/>
      <c r="J93" s="23"/>
      <c r="K93" s="23"/>
      <c r="L93" s="23"/>
      <c r="M93" s="23"/>
      <c r="N93" s="23"/>
      <c r="O93" s="23"/>
      <c r="P93" s="25"/>
      <c r="Q93" s="205"/>
      <c r="R93" s="131"/>
      <c r="S93" s="131"/>
      <c r="T93" s="5"/>
      <c r="U93" s="5"/>
      <c r="V93" s="193"/>
      <c r="W93" s="194"/>
      <c r="X93" s="193"/>
      <c r="Y93" s="192"/>
      <c r="Z93" s="193"/>
      <c r="AA93" s="192"/>
      <c r="AB93" s="193"/>
      <c r="AC93" s="192"/>
      <c r="AD93" s="76"/>
    </row>
    <row r="94" spans="2:61" ht="42" customHeight="1" x14ac:dyDescent="0.4">
      <c r="B94" s="24"/>
      <c r="C94" s="185" t="s">
        <v>101</v>
      </c>
      <c r="D94" s="72" t="e">
        <f>O45+O62+O76+O89</f>
        <v>#DIV/0!</v>
      </c>
      <c r="E94" s="23"/>
      <c r="F94" s="542" t="s">
        <v>48</v>
      </c>
      <c r="G94" s="543"/>
      <c r="H94" s="543"/>
      <c r="I94" s="543"/>
      <c r="J94" s="543"/>
      <c r="K94" s="543"/>
      <c r="L94" s="544"/>
      <c r="M94" s="23"/>
      <c r="N94" s="23"/>
      <c r="O94" s="23"/>
      <c r="P94" s="25"/>
      <c r="Q94" s="205"/>
      <c r="R94" s="131"/>
      <c r="S94" s="131"/>
      <c r="T94" s="5"/>
      <c r="U94" s="5"/>
      <c r="V94" s="193"/>
      <c r="W94" s="194"/>
      <c r="X94" s="193"/>
      <c r="Y94" s="192"/>
      <c r="Z94" s="193"/>
      <c r="AA94" s="192"/>
      <c r="AB94" s="193"/>
      <c r="AC94" s="192"/>
      <c r="AD94" s="76"/>
    </row>
    <row r="95" spans="2:61" ht="39" customHeight="1" x14ac:dyDescent="0.4">
      <c r="B95" s="24"/>
      <c r="C95" s="185" t="s">
        <v>102</v>
      </c>
      <c r="D95" s="72" t="e">
        <f>P45+O70+O81+P89</f>
        <v>#DIV/0!</v>
      </c>
      <c r="E95" s="23"/>
      <c r="F95" s="38"/>
      <c r="G95" s="23"/>
      <c r="H95" s="23"/>
      <c r="I95" s="23"/>
      <c r="J95" s="23"/>
      <c r="K95" s="23"/>
      <c r="L95" s="301"/>
      <c r="M95" s="23"/>
      <c r="N95" s="23"/>
      <c r="O95" s="23"/>
      <c r="P95" s="25"/>
      <c r="Q95" s="206"/>
      <c r="R95" s="131"/>
      <c r="S95" s="131"/>
      <c r="T95" s="131"/>
      <c r="U95" s="131"/>
      <c r="V95" s="193"/>
      <c r="W95" s="194"/>
      <c r="X95" s="193"/>
      <c r="Y95" s="192"/>
      <c r="Z95" s="193"/>
      <c r="AA95" s="192"/>
      <c r="AB95" s="193"/>
      <c r="AC95" s="192"/>
    </row>
    <row r="96" spans="2:61" ht="45" customHeight="1" x14ac:dyDescent="0.4">
      <c r="B96" s="24"/>
      <c r="C96" s="23"/>
      <c r="D96" s="186" t="s">
        <v>141</v>
      </c>
      <c r="E96" s="23"/>
      <c r="F96" s="302"/>
      <c r="G96" s="306" t="s">
        <v>101</v>
      </c>
      <c r="H96" s="547" t="e">
        <f>D94*O17*O29</f>
        <v>#DIV/0!</v>
      </c>
      <c r="I96" s="548"/>
      <c r="J96" s="549"/>
      <c r="K96" s="23"/>
      <c r="L96" s="301"/>
      <c r="M96" s="23"/>
      <c r="N96" s="23"/>
      <c r="O96" s="23"/>
      <c r="P96" s="25"/>
      <c r="Q96" s="207"/>
      <c r="R96" s="5"/>
      <c r="S96" s="131"/>
      <c r="T96" s="131"/>
      <c r="U96" s="131"/>
      <c r="V96" s="193"/>
      <c r="W96" s="194"/>
      <c r="X96" s="193"/>
      <c r="Y96" s="192"/>
      <c r="Z96" s="193"/>
      <c r="AA96" s="192"/>
      <c r="AB96" s="193"/>
      <c r="AC96" s="192"/>
    </row>
    <row r="97" spans="2:30" ht="33.75" customHeight="1" x14ac:dyDescent="0.4">
      <c r="B97" s="24"/>
      <c r="C97" s="185" t="s">
        <v>101</v>
      </c>
      <c r="D97" s="71" t="e">
        <f>D94*O17</f>
        <v>#DIV/0!</v>
      </c>
      <c r="E97" s="23"/>
      <c r="F97" s="38"/>
      <c r="G97" s="306" t="s">
        <v>102</v>
      </c>
      <c r="H97" s="547" t="e">
        <f>D95*O17*O29</f>
        <v>#DIV/0!</v>
      </c>
      <c r="I97" s="548"/>
      <c r="J97" s="549"/>
      <c r="K97" s="23"/>
      <c r="L97" s="301"/>
      <c r="M97" s="23"/>
      <c r="N97" s="23"/>
      <c r="O97" s="23"/>
      <c r="P97" s="25"/>
      <c r="Q97" s="190"/>
      <c r="R97" s="5"/>
      <c r="S97" s="203"/>
      <c r="T97" s="5"/>
      <c r="U97" s="5"/>
      <c r="V97" s="193"/>
      <c r="W97" s="194"/>
      <c r="X97" s="193"/>
      <c r="Y97" s="192"/>
      <c r="Z97" s="193"/>
      <c r="AA97" s="192"/>
      <c r="AB97" s="193"/>
      <c r="AC97" s="194"/>
    </row>
    <row r="98" spans="2:30" ht="37.5" customHeight="1" x14ac:dyDescent="0.4">
      <c r="B98" s="24"/>
      <c r="C98" s="185" t="s">
        <v>102</v>
      </c>
      <c r="D98" s="71" t="e">
        <f>D95*O17</f>
        <v>#DIV/0!</v>
      </c>
      <c r="E98" s="23"/>
      <c r="F98" s="303"/>
      <c r="G98" s="545"/>
      <c r="H98" s="545"/>
      <c r="I98" s="304"/>
      <c r="J98" s="545"/>
      <c r="K98" s="545"/>
      <c r="L98" s="305"/>
      <c r="M98" s="23"/>
      <c r="N98" s="23"/>
      <c r="O98" s="23"/>
      <c r="P98" s="25"/>
      <c r="Q98" s="204"/>
      <c r="R98" s="131"/>
      <c r="S98" s="131"/>
      <c r="T98" s="5"/>
      <c r="U98" s="5"/>
      <c r="V98" s="193"/>
      <c r="W98" s="194"/>
      <c r="X98" s="193"/>
      <c r="Y98" s="192"/>
      <c r="Z98" s="193"/>
      <c r="AA98" s="192"/>
      <c r="AB98" s="193"/>
      <c r="AC98" s="194"/>
    </row>
    <row r="99" spans="2:30" ht="27" customHeight="1" thickBot="1" x14ac:dyDescent="0.6">
      <c r="B99" s="65"/>
      <c r="C99" s="66"/>
      <c r="D99" s="66"/>
      <c r="E99" s="66"/>
      <c r="F99" s="66"/>
      <c r="G99" s="66"/>
      <c r="H99" s="66"/>
      <c r="I99" s="66"/>
      <c r="J99" s="300"/>
      <c r="K99" s="300"/>
      <c r="L99" s="66"/>
      <c r="M99" s="67"/>
      <c r="N99" s="66"/>
      <c r="O99" s="66"/>
      <c r="P99" s="68"/>
      <c r="Q99" s="205"/>
      <c r="R99" s="131"/>
      <c r="S99" s="131"/>
      <c r="T99" s="128"/>
      <c r="U99" s="128"/>
      <c r="V99" s="193"/>
      <c r="W99" s="194"/>
      <c r="X99" s="193"/>
      <c r="Y99" s="192"/>
      <c r="Z99" s="193"/>
      <c r="AA99" s="192"/>
      <c r="AB99" s="193"/>
      <c r="AC99" s="194"/>
    </row>
    <row r="100" spans="2:30" ht="32.25" customHeight="1" x14ac:dyDescent="0.4">
      <c r="B100" s="288"/>
      <c r="C100" s="289"/>
      <c r="D100" s="289"/>
      <c r="E100" s="289"/>
      <c r="F100" s="289"/>
      <c r="G100" s="290"/>
      <c r="H100" s="290" t="s">
        <v>62</v>
      </c>
      <c r="I100" s="289"/>
      <c r="J100" s="289"/>
      <c r="K100" s="289"/>
      <c r="L100" s="289"/>
      <c r="M100" s="289"/>
      <c r="N100" s="289"/>
      <c r="O100" s="289"/>
      <c r="P100" s="291"/>
      <c r="Q100" s="205"/>
      <c r="R100" s="131"/>
      <c r="S100" s="131"/>
      <c r="T100" s="5"/>
      <c r="U100" s="5"/>
      <c r="V100" s="193"/>
      <c r="W100" s="194"/>
      <c r="X100" s="193"/>
      <c r="Y100" s="192"/>
      <c r="Z100" s="193"/>
      <c r="AA100" s="192"/>
      <c r="AB100" s="193"/>
      <c r="AC100" s="194"/>
    </row>
    <row r="101" spans="2:30" ht="30" x14ac:dyDescent="0.3">
      <c r="B101" s="2"/>
      <c r="C101" s="424" t="s">
        <v>49</v>
      </c>
      <c r="D101" s="421" t="s">
        <v>140</v>
      </c>
      <c r="E101" s="429" t="s">
        <v>50</v>
      </c>
      <c r="F101" s="429" t="s">
        <v>51</v>
      </c>
      <c r="G101" s="429" t="s">
        <v>52</v>
      </c>
      <c r="H101" s="546" t="s">
        <v>53</v>
      </c>
      <c r="I101" s="546" t="s">
        <v>54</v>
      </c>
      <c r="J101" s="546" t="s">
        <v>55</v>
      </c>
      <c r="K101" s="546" t="s">
        <v>56</v>
      </c>
      <c r="L101" s="546" t="s">
        <v>57</v>
      </c>
      <c r="M101" s="546" t="s">
        <v>58</v>
      </c>
      <c r="N101" s="429" t="s">
        <v>59</v>
      </c>
      <c r="O101" s="429" t="s">
        <v>60</v>
      </c>
      <c r="P101" s="562" t="s">
        <v>110</v>
      </c>
      <c r="Q101" s="205"/>
      <c r="R101" s="131"/>
      <c r="S101" s="131"/>
      <c r="T101" s="5"/>
      <c r="U101" s="5"/>
      <c r="V101" s="208"/>
      <c r="W101" s="129"/>
      <c r="X101" s="129"/>
      <c r="Y101" s="129"/>
      <c r="Z101" s="129"/>
      <c r="AA101" s="129"/>
      <c r="AB101" s="129"/>
      <c r="AC101" s="129"/>
    </row>
    <row r="102" spans="2:30" ht="30" x14ac:dyDescent="0.25">
      <c r="B102" s="2"/>
      <c r="C102" s="425"/>
      <c r="D102" s="422"/>
      <c r="E102" s="429"/>
      <c r="F102" s="429"/>
      <c r="G102" s="429"/>
      <c r="H102" s="546"/>
      <c r="I102" s="546"/>
      <c r="J102" s="546"/>
      <c r="K102" s="546"/>
      <c r="L102" s="546"/>
      <c r="M102" s="546"/>
      <c r="N102" s="429"/>
      <c r="O102" s="429"/>
      <c r="P102" s="562"/>
      <c r="Q102" s="206"/>
      <c r="R102" s="131"/>
      <c r="S102" s="131"/>
      <c r="T102" s="5"/>
      <c r="U102" s="5"/>
      <c r="V102" s="209"/>
      <c r="W102" s="5"/>
      <c r="X102" s="5"/>
      <c r="Y102" s="5"/>
      <c r="Z102" s="5"/>
      <c r="AA102" s="5"/>
      <c r="AB102" s="5"/>
      <c r="AC102" s="5"/>
    </row>
    <row r="103" spans="2:30" ht="24.6" x14ac:dyDescent="0.25">
      <c r="B103" s="2"/>
      <c r="C103" s="425"/>
      <c r="D103" s="422"/>
      <c r="E103" s="429"/>
      <c r="F103" s="429"/>
      <c r="G103" s="429"/>
      <c r="H103" s="546"/>
      <c r="I103" s="546"/>
      <c r="J103" s="546"/>
      <c r="K103" s="546"/>
      <c r="L103" s="546"/>
      <c r="M103" s="546"/>
      <c r="N103" s="429"/>
      <c r="O103" s="429"/>
      <c r="P103" s="562"/>
      <c r="Q103" s="5"/>
      <c r="R103" s="5"/>
      <c r="S103" s="5"/>
      <c r="T103" s="5"/>
      <c r="U103" s="5"/>
      <c r="V103" s="190"/>
      <c r="W103" s="5"/>
      <c r="X103" s="5"/>
      <c r="Y103" s="5"/>
      <c r="Z103" s="5"/>
      <c r="AA103" s="5"/>
      <c r="AB103" s="5"/>
      <c r="AC103" s="5"/>
    </row>
    <row r="104" spans="2:30" ht="53.25" customHeight="1" x14ac:dyDescent="0.25">
      <c r="B104" s="2"/>
      <c r="C104" s="426"/>
      <c r="D104" s="423"/>
      <c r="E104" s="429"/>
      <c r="F104" s="429"/>
      <c r="G104" s="429"/>
      <c r="H104" s="546"/>
      <c r="I104" s="546"/>
      <c r="J104" s="546"/>
      <c r="K104" s="546"/>
      <c r="L104" s="546"/>
      <c r="M104" s="546"/>
      <c r="N104" s="429"/>
      <c r="O104" s="429"/>
      <c r="P104" s="562"/>
      <c r="U104" s="7"/>
      <c r="V104" s="468"/>
      <c r="W104" s="468"/>
      <c r="X104" s="468"/>
      <c r="Y104" s="468"/>
      <c r="Z104" s="468"/>
      <c r="AA104" s="468"/>
      <c r="AB104" s="468"/>
      <c r="AC104" s="468"/>
    </row>
    <row r="105" spans="2:30" ht="28.2" x14ac:dyDescent="0.5">
      <c r="B105" s="2"/>
      <c r="C105" s="6"/>
      <c r="D105" s="14"/>
      <c r="E105" s="428"/>
      <c r="F105" s="428"/>
      <c r="G105" s="15"/>
      <c r="H105" s="15"/>
      <c r="I105" s="15"/>
      <c r="J105" s="15"/>
      <c r="K105" s="15"/>
      <c r="L105" s="15"/>
      <c r="M105" s="15"/>
      <c r="N105" s="15"/>
      <c r="O105" s="15"/>
      <c r="P105" s="77"/>
      <c r="U105" s="7"/>
      <c r="V105" s="189"/>
      <c r="W105" s="191"/>
      <c r="X105" s="189"/>
      <c r="Y105" s="192"/>
      <c r="Z105" s="189"/>
      <c r="AA105" s="192"/>
      <c r="AB105" s="189"/>
      <c r="AC105" s="192"/>
      <c r="AD105" s="130"/>
    </row>
    <row r="106" spans="2:30" ht="43.5" customHeight="1" x14ac:dyDescent="0.4">
      <c r="B106" s="2"/>
      <c r="C106" s="284">
        <f>$E$8</f>
        <v>0</v>
      </c>
      <c r="D106" s="415">
        <f>$O$17</f>
        <v>1</v>
      </c>
      <c r="E106" s="416">
        <f>$O$15</f>
        <v>0</v>
      </c>
      <c r="F106" s="416" t="e">
        <f>$O$45</f>
        <v>#DIV/0!</v>
      </c>
      <c r="G106" s="416">
        <f>$O$76</f>
        <v>0</v>
      </c>
      <c r="H106" s="417" t="s">
        <v>12</v>
      </c>
      <c r="I106" s="416">
        <f>$O$57</f>
        <v>1</v>
      </c>
      <c r="J106" s="416">
        <f>$O$59</f>
        <v>0</v>
      </c>
      <c r="K106" s="416">
        <f>$O$58</f>
        <v>0</v>
      </c>
      <c r="L106" s="416">
        <f>$O$56</f>
        <v>3.5</v>
      </c>
      <c r="M106" s="416">
        <f>$T$62</f>
        <v>0</v>
      </c>
      <c r="N106" s="416">
        <f>MAX(I106:L106)+M106</f>
        <v>3.5</v>
      </c>
      <c r="O106" s="416">
        <f>R90</f>
        <v>0</v>
      </c>
      <c r="P106" s="281" t="e">
        <f>$H$96</f>
        <v>#DIV/0!</v>
      </c>
      <c r="U106" s="7"/>
      <c r="V106" s="193"/>
      <c r="W106" s="194"/>
      <c r="X106" s="193"/>
      <c r="Y106" s="192"/>
      <c r="Z106" s="193"/>
      <c r="AA106" s="192"/>
      <c r="AB106" s="193"/>
      <c r="AC106" s="192"/>
    </row>
    <row r="107" spans="2:30" ht="45.75" customHeight="1" thickBot="1" x14ac:dyDescent="0.45">
      <c r="B107" s="16"/>
      <c r="C107" s="292">
        <f>$E$8</f>
        <v>0</v>
      </c>
      <c r="D107" s="418">
        <f>D106</f>
        <v>1</v>
      </c>
      <c r="E107" s="419">
        <f>$O$15</f>
        <v>0</v>
      </c>
      <c r="F107" s="419" t="e">
        <f>$P$45</f>
        <v>#DIV/0!</v>
      </c>
      <c r="G107" s="419">
        <f>$O$81</f>
        <v>0</v>
      </c>
      <c r="H107" s="420" t="s">
        <v>13</v>
      </c>
      <c r="I107" s="419">
        <f>$O$65</f>
        <v>1</v>
      </c>
      <c r="J107" s="419">
        <f>$O$67</f>
        <v>0</v>
      </c>
      <c r="K107" s="419">
        <f>$O$66</f>
        <v>0</v>
      </c>
      <c r="L107" s="419">
        <f>$O$64</f>
        <v>0</v>
      </c>
      <c r="M107" s="419">
        <f>$T$70</f>
        <v>0</v>
      </c>
      <c r="N107" s="419">
        <f>MAX(I107:L107)+M107</f>
        <v>1</v>
      </c>
      <c r="O107" s="419">
        <f>S90</f>
        <v>0</v>
      </c>
      <c r="P107" s="282" t="e">
        <f>H97</f>
        <v>#DIV/0!</v>
      </c>
      <c r="U107" s="7"/>
      <c r="V107" s="193"/>
      <c r="W107" s="194"/>
      <c r="X107" s="193"/>
      <c r="Y107" s="192"/>
      <c r="Z107" s="193"/>
      <c r="AA107" s="192"/>
      <c r="AB107" s="193"/>
      <c r="AC107" s="192"/>
    </row>
    <row r="108" spans="2:30" ht="30" x14ac:dyDescent="0.4">
      <c r="B108" s="233"/>
      <c r="C108" s="283"/>
      <c r="D108" s="283"/>
      <c r="E108" s="285"/>
      <c r="F108" s="285"/>
      <c r="G108" s="285"/>
      <c r="H108" s="286"/>
      <c r="I108" s="285"/>
      <c r="J108" s="285"/>
      <c r="K108" s="285"/>
      <c r="L108" s="285"/>
      <c r="M108" s="285"/>
      <c r="N108" s="285"/>
      <c r="O108" s="285"/>
      <c r="P108" s="287"/>
      <c r="U108" s="7"/>
      <c r="V108" s="193"/>
      <c r="W108" s="194"/>
      <c r="X108" s="193"/>
      <c r="Y108" s="192"/>
      <c r="Z108" s="193"/>
      <c r="AA108" s="192"/>
      <c r="AB108" s="193"/>
      <c r="AC108" s="192"/>
    </row>
    <row r="109" spans="2:30" ht="22.8" x14ac:dyDescent="0.4">
      <c r="B109" s="230"/>
      <c r="C109" s="248"/>
      <c r="D109" s="249" t="s">
        <v>131</v>
      </c>
      <c r="E109" s="250"/>
      <c r="F109" s="250"/>
      <c r="G109" s="250"/>
      <c r="H109" s="250"/>
      <c r="I109" s="250"/>
      <c r="J109" s="250"/>
      <c r="K109" s="250"/>
      <c r="L109" s="250"/>
      <c r="M109" s="243"/>
      <c r="N109" s="251"/>
      <c r="O109" s="252"/>
      <c r="P109" s="253"/>
      <c r="U109" s="7"/>
      <c r="V109" s="193"/>
      <c r="W109" s="194"/>
      <c r="X109" s="193"/>
      <c r="Y109" s="192"/>
      <c r="Z109" s="193"/>
      <c r="AA109" s="192"/>
      <c r="AB109" s="193"/>
      <c r="AC109" s="192"/>
    </row>
    <row r="110" spans="2:30" ht="48" customHeight="1" x14ac:dyDescent="0.4">
      <c r="B110" s="230"/>
      <c r="C110" s="243"/>
      <c r="D110" s="254"/>
      <c r="E110" s="254"/>
      <c r="F110" s="254"/>
      <c r="G110" s="254"/>
      <c r="H110" s="254"/>
      <c r="I110" s="254"/>
      <c r="J110" s="254"/>
      <c r="K110" s="254"/>
      <c r="L110" s="254"/>
      <c r="M110" s="243"/>
      <c r="N110" s="251"/>
      <c r="O110" s="252"/>
      <c r="P110" s="253"/>
      <c r="U110" s="7"/>
      <c r="V110" s="193"/>
      <c r="W110" s="194"/>
      <c r="X110" s="193"/>
      <c r="Y110" s="192"/>
      <c r="Z110" s="193"/>
      <c r="AA110" s="192"/>
      <c r="AB110" s="193"/>
      <c r="AC110" s="194"/>
    </row>
    <row r="111" spans="2:30" ht="41.25" customHeight="1" x14ac:dyDescent="0.4">
      <c r="B111" s="230"/>
      <c r="C111" s="243"/>
      <c r="D111" s="255" t="s">
        <v>132</v>
      </c>
      <c r="E111" s="256"/>
      <c r="F111" s="256"/>
      <c r="G111" s="256"/>
      <c r="H111" s="256"/>
      <c r="I111" s="256"/>
      <c r="J111" s="256"/>
      <c r="K111" s="256"/>
      <c r="L111" s="256" t="s">
        <v>133</v>
      </c>
      <c r="M111" s="243"/>
      <c r="N111" s="251"/>
      <c r="O111" s="252"/>
      <c r="P111" s="253"/>
      <c r="U111" s="7"/>
      <c r="V111" s="193"/>
      <c r="W111" s="194"/>
      <c r="X111" s="193"/>
      <c r="Y111" s="192"/>
      <c r="Z111" s="193"/>
      <c r="AA111" s="192"/>
      <c r="AB111" s="193"/>
      <c r="AC111" s="194"/>
    </row>
    <row r="112" spans="2:30" ht="24.6" thickBot="1" x14ac:dyDescent="0.45">
      <c r="B112" s="232"/>
      <c r="C112" s="257"/>
      <c r="D112" s="258"/>
      <c r="E112" s="259"/>
      <c r="F112" s="259"/>
      <c r="G112" s="259"/>
      <c r="H112" s="259"/>
      <c r="I112" s="259"/>
      <c r="J112" s="259"/>
      <c r="K112" s="259"/>
      <c r="L112" s="259"/>
      <c r="M112" s="257"/>
      <c r="N112" s="260"/>
      <c r="O112" s="261"/>
      <c r="P112" s="262"/>
      <c r="U112" s="7"/>
      <c r="V112" s="193"/>
      <c r="W112" s="194"/>
      <c r="X112" s="193"/>
      <c r="Y112" s="192"/>
      <c r="Z112" s="193"/>
      <c r="AA112" s="192"/>
      <c r="AB112" s="193"/>
      <c r="AC112" s="194"/>
    </row>
    <row r="113" spans="2:29" ht="22.8" x14ac:dyDescent="0.4">
      <c r="B113" s="233"/>
      <c r="C113" s="125"/>
      <c r="D113" s="184"/>
      <c r="E113" s="234"/>
      <c r="F113" s="125"/>
      <c r="G113" s="125"/>
      <c r="H113" s="125"/>
      <c r="I113" s="125"/>
      <c r="J113" s="125"/>
      <c r="K113" s="125"/>
      <c r="L113" s="125"/>
      <c r="M113" s="125"/>
      <c r="N113" s="125"/>
      <c r="O113" s="125"/>
      <c r="P113" s="235"/>
      <c r="U113" s="7"/>
      <c r="V113" s="193"/>
      <c r="W113" s="194"/>
      <c r="X113" s="193"/>
      <c r="Y113" s="192"/>
      <c r="Z113" s="193"/>
      <c r="AA113" s="192"/>
      <c r="AB113" s="193"/>
      <c r="AC113" s="194"/>
    </row>
    <row r="114" spans="2:29" ht="24.6" x14ac:dyDescent="0.25">
      <c r="B114" s="233"/>
      <c r="C114" s="236" t="s">
        <v>128</v>
      </c>
      <c r="D114" s="184"/>
      <c r="E114" s="234"/>
      <c r="F114" s="125"/>
      <c r="G114" s="125"/>
      <c r="H114" s="125"/>
      <c r="I114" s="125"/>
      <c r="J114" s="125"/>
      <c r="K114" s="125"/>
      <c r="L114" s="125"/>
      <c r="M114" s="125"/>
      <c r="N114" s="125"/>
      <c r="O114" s="125"/>
      <c r="P114" s="235"/>
      <c r="V114" s="6"/>
      <c r="W114" s="6"/>
      <c r="X114" s="6"/>
      <c r="Y114" s="6"/>
      <c r="Z114" s="6"/>
      <c r="AA114" s="6"/>
      <c r="AB114" s="6"/>
      <c r="AC114" s="6"/>
    </row>
    <row r="115" spans="2:29" ht="12.75" customHeight="1" x14ac:dyDescent="0.25">
      <c r="B115" s="233"/>
      <c r="C115" s="431"/>
      <c r="D115" s="432"/>
      <c r="E115" s="432"/>
      <c r="F115" s="432"/>
      <c r="G115" s="432"/>
      <c r="H115" s="432"/>
      <c r="I115" s="432"/>
      <c r="J115" s="432"/>
      <c r="K115" s="432"/>
      <c r="L115" s="432"/>
      <c r="M115" s="432"/>
      <c r="N115" s="432"/>
      <c r="O115" s="433"/>
      <c r="P115" s="235"/>
    </row>
    <row r="116" spans="2:29" ht="12.75" customHeight="1" x14ac:dyDescent="0.25">
      <c r="B116" s="233"/>
      <c r="C116" s="434"/>
      <c r="D116" s="435"/>
      <c r="E116" s="435"/>
      <c r="F116" s="435"/>
      <c r="G116" s="435"/>
      <c r="H116" s="435"/>
      <c r="I116" s="435"/>
      <c r="J116" s="435"/>
      <c r="K116" s="435"/>
      <c r="L116" s="435"/>
      <c r="M116" s="435"/>
      <c r="N116" s="435"/>
      <c r="O116" s="436"/>
      <c r="P116" s="235"/>
    </row>
    <row r="117" spans="2:29" ht="12.75" customHeight="1" x14ac:dyDescent="0.25">
      <c r="B117" s="233"/>
      <c r="C117" s="434"/>
      <c r="D117" s="435"/>
      <c r="E117" s="435"/>
      <c r="F117" s="435"/>
      <c r="G117" s="435"/>
      <c r="H117" s="435"/>
      <c r="I117" s="435"/>
      <c r="J117" s="435"/>
      <c r="K117" s="435"/>
      <c r="L117" s="435"/>
      <c r="M117" s="435"/>
      <c r="N117" s="435"/>
      <c r="O117" s="436"/>
      <c r="P117" s="235"/>
    </row>
    <row r="118" spans="2:29" ht="12.75" customHeight="1" x14ac:dyDescent="0.25">
      <c r="B118" s="233"/>
      <c r="C118" s="434"/>
      <c r="D118" s="435"/>
      <c r="E118" s="435"/>
      <c r="F118" s="435"/>
      <c r="G118" s="435"/>
      <c r="H118" s="435"/>
      <c r="I118" s="435"/>
      <c r="J118" s="435"/>
      <c r="K118" s="435"/>
      <c r="L118" s="435"/>
      <c r="M118" s="435"/>
      <c r="N118" s="435"/>
      <c r="O118" s="436"/>
      <c r="P118" s="235"/>
    </row>
    <row r="119" spans="2:29" ht="12.75" customHeight="1" x14ac:dyDescent="0.25">
      <c r="B119" s="233"/>
      <c r="C119" s="434"/>
      <c r="D119" s="435"/>
      <c r="E119" s="435"/>
      <c r="F119" s="435"/>
      <c r="G119" s="435"/>
      <c r="H119" s="435"/>
      <c r="I119" s="435"/>
      <c r="J119" s="435"/>
      <c r="K119" s="435"/>
      <c r="L119" s="435"/>
      <c r="M119" s="435"/>
      <c r="N119" s="435"/>
      <c r="O119" s="436"/>
      <c r="P119" s="235"/>
    </row>
    <row r="120" spans="2:29" ht="12.75" customHeight="1" x14ac:dyDescent="0.25">
      <c r="B120" s="233"/>
      <c r="C120" s="434"/>
      <c r="D120" s="435"/>
      <c r="E120" s="435"/>
      <c r="F120" s="435"/>
      <c r="G120" s="435"/>
      <c r="H120" s="435"/>
      <c r="I120" s="435"/>
      <c r="J120" s="435"/>
      <c r="K120" s="435"/>
      <c r="L120" s="435"/>
      <c r="M120" s="435"/>
      <c r="N120" s="435"/>
      <c r="O120" s="436"/>
      <c r="P120" s="235"/>
    </row>
    <row r="121" spans="2:29" ht="12.75" customHeight="1" x14ac:dyDescent="0.25">
      <c r="B121" s="233"/>
      <c r="C121" s="434"/>
      <c r="D121" s="435"/>
      <c r="E121" s="435"/>
      <c r="F121" s="435"/>
      <c r="G121" s="435"/>
      <c r="H121" s="435"/>
      <c r="I121" s="435"/>
      <c r="J121" s="435"/>
      <c r="K121" s="435"/>
      <c r="L121" s="435"/>
      <c r="M121" s="435"/>
      <c r="N121" s="435"/>
      <c r="O121" s="436"/>
      <c r="P121" s="235"/>
    </row>
    <row r="122" spans="2:29" ht="12.75" customHeight="1" x14ac:dyDescent="0.25">
      <c r="B122" s="233"/>
      <c r="C122" s="434"/>
      <c r="D122" s="435"/>
      <c r="E122" s="435"/>
      <c r="F122" s="435"/>
      <c r="G122" s="435"/>
      <c r="H122" s="435"/>
      <c r="I122" s="435"/>
      <c r="J122" s="435"/>
      <c r="K122" s="435"/>
      <c r="L122" s="435"/>
      <c r="M122" s="435"/>
      <c r="N122" s="435"/>
      <c r="O122" s="436"/>
      <c r="P122" s="235"/>
    </row>
    <row r="123" spans="2:29" ht="12.75" customHeight="1" x14ac:dyDescent="0.25">
      <c r="B123" s="233"/>
      <c r="C123" s="437"/>
      <c r="D123" s="438"/>
      <c r="E123" s="438"/>
      <c r="F123" s="438"/>
      <c r="G123" s="438"/>
      <c r="H123" s="438"/>
      <c r="I123" s="438"/>
      <c r="J123" s="438"/>
      <c r="K123" s="438"/>
      <c r="L123" s="438"/>
      <c r="M123" s="438"/>
      <c r="N123" s="438"/>
      <c r="O123" s="439"/>
      <c r="P123" s="235"/>
    </row>
    <row r="124" spans="2:29" ht="18" thickBot="1" x14ac:dyDescent="0.3">
      <c r="B124" s="233"/>
      <c r="C124" s="237"/>
      <c r="D124" s="237"/>
      <c r="E124" s="237"/>
      <c r="F124" s="237"/>
      <c r="G124" s="237"/>
      <c r="H124" s="237"/>
      <c r="I124" s="237"/>
      <c r="J124" s="237"/>
      <c r="K124" s="237"/>
      <c r="L124" s="237"/>
      <c r="M124" s="237"/>
      <c r="N124" s="237"/>
      <c r="O124" s="237"/>
      <c r="P124" s="235"/>
    </row>
    <row r="125" spans="2:29" ht="22.8" x14ac:dyDescent="0.25">
      <c r="B125" s="233"/>
      <c r="C125" s="320" t="s">
        <v>129</v>
      </c>
      <c r="D125" s="440" t="s">
        <v>143</v>
      </c>
      <c r="E125" s="441"/>
      <c r="F125" s="239"/>
      <c r="G125" s="322" t="s">
        <v>130</v>
      </c>
      <c r="H125" s="442" t="s">
        <v>144</v>
      </c>
      <c r="I125" s="442"/>
      <c r="J125" s="442"/>
      <c r="K125" s="442"/>
      <c r="L125" s="231"/>
      <c r="M125" s="231"/>
      <c r="N125" s="240"/>
      <c r="O125" s="241"/>
      <c r="P125" s="242"/>
    </row>
    <row r="126" spans="2:29" ht="24.6" x14ac:dyDescent="0.25">
      <c r="B126" s="233"/>
      <c r="C126" s="319"/>
      <c r="D126" s="427"/>
      <c r="E126" s="427"/>
      <c r="F126" s="239"/>
      <c r="G126" s="321"/>
      <c r="H126" s="430"/>
      <c r="I126" s="430"/>
      <c r="J126" s="430"/>
      <c r="K126" s="430"/>
      <c r="L126" s="243"/>
      <c r="M126" s="231"/>
      <c r="N126" s="240"/>
      <c r="O126" s="241"/>
      <c r="P126" s="242"/>
    </row>
    <row r="127" spans="2:29" ht="25.2" thickBot="1" x14ac:dyDescent="0.3">
      <c r="B127" s="233"/>
      <c r="C127" s="319"/>
      <c r="D127" s="427"/>
      <c r="E127" s="427"/>
      <c r="F127" s="239"/>
      <c r="G127" s="321"/>
      <c r="H127" s="430"/>
      <c r="I127" s="430"/>
      <c r="J127" s="430"/>
      <c r="K127" s="430"/>
      <c r="L127" s="243"/>
      <c r="M127" s="231"/>
      <c r="N127" s="240"/>
      <c r="O127" s="241"/>
      <c r="P127" s="242"/>
    </row>
    <row r="128" spans="2:29" ht="24.6" x14ac:dyDescent="0.45">
      <c r="B128" s="233"/>
      <c r="C128" s="319"/>
      <c r="D128" s="427"/>
      <c r="E128" s="427"/>
      <c r="F128" s="239"/>
      <c r="G128" s="321"/>
      <c r="H128" s="430"/>
      <c r="I128" s="430"/>
      <c r="J128" s="430"/>
      <c r="K128" s="430"/>
      <c r="L128" s="243"/>
      <c r="M128" s="231"/>
      <c r="N128" s="240"/>
      <c r="O128" s="241"/>
      <c r="P128" s="242"/>
      <c r="Q128" s="307">
        <v>3</v>
      </c>
      <c r="R128" s="308" t="s">
        <v>145</v>
      </c>
      <c r="S128" s="309"/>
      <c r="T128" s="310"/>
    </row>
    <row r="129" spans="2:20" ht="25.2" thickBot="1" x14ac:dyDescent="0.5">
      <c r="B129" s="233"/>
      <c r="C129" s="319"/>
      <c r="D129" s="427"/>
      <c r="E129" s="427"/>
      <c r="F129" s="239"/>
      <c r="G129" s="321"/>
      <c r="H129" s="430"/>
      <c r="I129" s="430"/>
      <c r="J129" s="430"/>
      <c r="K129" s="430"/>
      <c r="L129" s="243"/>
      <c r="M129" s="231"/>
      <c r="N129" s="240"/>
      <c r="O129" s="241"/>
      <c r="P129" s="242"/>
      <c r="Q129" s="311">
        <v>4</v>
      </c>
      <c r="R129" s="312" t="s">
        <v>146</v>
      </c>
      <c r="S129" s="313"/>
      <c r="T129" s="314"/>
    </row>
    <row r="130" spans="2:20" ht="25.2" thickBot="1" x14ac:dyDescent="0.5">
      <c r="B130" s="233"/>
      <c r="C130" s="319"/>
      <c r="D130" s="427"/>
      <c r="E130" s="427"/>
      <c r="F130" s="239"/>
      <c r="G130" s="321"/>
      <c r="H130" s="430"/>
      <c r="I130" s="430"/>
      <c r="J130" s="430"/>
      <c r="K130" s="430"/>
      <c r="L130" s="243"/>
      <c r="M130" s="231"/>
      <c r="N130" s="240"/>
      <c r="O130" s="241"/>
      <c r="P130" s="242"/>
      <c r="Q130" s="315">
        <v>26</v>
      </c>
      <c r="R130" s="316" t="s">
        <v>147</v>
      </c>
      <c r="S130" s="317"/>
      <c r="T130" s="318"/>
    </row>
    <row r="131" spans="2:20" ht="24.6" x14ac:dyDescent="0.25">
      <c r="B131" s="233"/>
      <c r="C131" s="319"/>
      <c r="D131" s="427"/>
      <c r="E131" s="427"/>
      <c r="F131" s="239"/>
      <c r="G131" s="321"/>
      <c r="H131" s="430"/>
      <c r="I131" s="430"/>
      <c r="J131" s="430"/>
      <c r="K131" s="430"/>
      <c r="L131" s="243"/>
      <c r="M131" s="231"/>
      <c r="N131" s="240"/>
      <c r="O131" s="241"/>
      <c r="P131" s="242"/>
    </row>
    <row r="132" spans="2:20" ht="24.6" x14ac:dyDescent="0.25">
      <c r="B132" s="233"/>
      <c r="C132" s="319"/>
      <c r="D132" s="427"/>
      <c r="E132" s="427"/>
      <c r="F132" s="239"/>
      <c r="G132" s="321"/>
      <c r="H132" s="430"/>
      <c r="I132" s="430"/>
      <c r="J132" s="430"/>
      <c r="K132" s="430"/>
      <c r="L132" s="243"/>
      <c r="M132" s="231"/>
      <c r="N132" s="240"/>
      <c r="O132" s="241"/>
      <c r="P132" s="242"/>
    </row>
    <row r="133" spans="2:20" ht="24.6" x14ac:dyDescent="0.25">
      <c r="B133" s="233"/>
      <c r="C133" s="319"/>
      <c r="D133" s="427"/>
      <c r="E133" s="427"/>
      <c r="F133" s="239"/>
      <c r="G133" s="321"/>
      <c r="H133" s="430"/>
      <c r="I133" s="430"/>
      <c r="J133" s="430"/>
      <c r="K133" s="430"/>
      <c r="L133" s="243"/>
      <c r="M133" s="231"/>
      <c r="N133" s="240"/>
      <c r="O133" s="241"/>
      <c r="P133" s="242"/>
    </row>
    <row r="134" spans="2:20" ht="24.6" x14ac:dyDescent="0.25">
      <c r="B134" s="233"/>
      <c r="C134" s="319"/>
      <c r="D134" s="427"/>
      <c r="E134" s="427"/>
      <c r="F134" s="239"/>
      <c r="G134" s="321"/>
      <c r="H134" s="430"/>
      <c r="I134" s="430"/>
      <c r="J134" s="430"/>
      <c r="K134" s="430"/>
      <c r="L134" s="243"/>
      <c r="M134" s="231"/>
      <c r="N134" s="240"/>
      <c r="O134" s="241"/>
      <c r="P134" s="242"/>
    </row>
    <row r="135" spans="2:20" ht="24.6" x14ac:dyDescent="0.25">
      <c r="B135" s="233"/>
      <c r="C135" s="319"/>
      <c r="D135" s="427"/>
      <c r="E135" s="427"/>
      <c r="F135" s="239"/>
      <c r="G135" s="321"/>
      <c r="H135" s="430"/>
      <c r="I135" s="430"/>
      <c r="J135" s="430"/>
      <c r="K135" s="430"/>
      <c r="L135" s="243"/>
      <c r="M135" s="231"/>
      <c r="N135" s="240"/>
      <c r="O135" s="241"/>
      <c r="P135" s="242"/>
    </row>
    <row r="136" spans="2:20" ht="24.6" x14ac:dyDescent="0.25">
      <c r="B136" s="233"/>
      <c r="C136" s="319"/>
      <c r="D136" s="427"/>
      <c r="E136" s="427"/>
      <c r="F136" s="239"/>
      <c r="G136" s="321"/>
      <c r="H136" s="430"/>
      <c r="I136" s="430"/>
      <c r="J136" s="430"/>
      <c r="K136" s="430"/>
      <c r="L136" s="243"/>
      <c r="M136" s="231"/>
      <c r="N136" s="240"/>
      <c r="O136" s="241"/>
      <c r="P136" s="242"/>
    </row>
    <row r="137" spans="2:20" ht="24.6" x14ac:dyDescent="0.25">
      <c r="B137" s="233"/>
      <c r="C137" s="319"/>
      <c r="D137" s="427"/>
      <c r="E137" s="427"/>
      <c r="F137" s="239"/>
      <c r="G137" s="321"/>
      <c r="H137" s="430"/>
      <c r="I137" s="430"/>
      <c r="J137" s="430"/>
      <c r="K137" s="430"/>
      <c r="L137" s="243"/>
      <c r="M137" s="231"/>
      <c r="N137" s="240"/>
      <c r="O137" s="241"/>
      <c r="P137" s="242"/>
    </row>
    <row r="138" spans="2:20" ht="24.6" x14ac:dyDescent="0.25">
      <c r="B138" s="233"/>
      <c r="C138" s="319"/>
      <c r="D138" s="427"/>
      <c r="E138" s="427"/>
      <c r="F138" s="239"/>
      <c r="G138" s="321"/>
      <c r="H138" s="430"/>
      <c r="I138" s="430"/>
      <c r="J138" s="430"/>
      <c r="K138" s="430"/>
      <c r="L138" s="243"/>
      <c r="M138" s="231"/>
      <c r="N138" s="240"/>
      <c r="O138" s="241"/>
      <c r="P138" s="242"/>
    </row>
    <row r="139" spans="2:20" ht="24.6" x14ac:dyDescent="0.25">
      <c r="B139" s="233"/>
      <c r="C139" s="319"/>
      <c r="D139" s="427"/>
      <c r="E139" s="427"/>
      <c r="F139" s="239"/>
      <c r="G139" s="321"/>
      <c r="H139" s="430"/>
      <c r="I139" s="430"/>
      <c r="J139" s="430"/>
      <c r="K139" s="430"/>
      <c r="L139" s="243"/>
      <c r="M139" s="231"/>
      <c r="N139" s="240"/>
      <c r="O139" s="241"/>
      <c r="P139" s="242"/>
    </row>
    <row r="140" spans="2:20" ht="24.6" x14ac:dyDescent="0.25">
      <c r="B140" s="233"/>
      <c r="C140" s="319"/>
      <c r="D140" s="427"/>
      <c r="E140" s="427"/>
      <c r="F140" s="239"/>
      <c r="G140" s="321"/>
      <c r="H140" s="430"/>
      <c r="I140" s="430"/>
      <c r="J140" s="430"/>
      <c r="K140" s="430"/>
      <c r="L140" s="243"/>
      <c r="M140" s="231"/>
      <c r="N140" s="240"/>
      <c r="O140" s="241"/>
      <c r="P140" s="242"/>
    </row>
    <row r="141" spans="2:20" ht="24.6" x14ac:dyDescent="0.25">
      <c r="B141" s="233"/>
      <c r="C141" s="319"/>
      <c r="D141" s="427"/>
      <c r="E141" s="427"/>
      <c r="F141" s="239"/>
      <c r="G141" s="321"/>
      <c r="H141" s="430"/>
      <c r="I141" s="430"/>
      <c r="J141" s="430"/>
      <c r="K141" s="430"/>
      <c r="L141" s="243"/>
      <c r="M141" s="231"/>
      <c r="N141" s="240"/>
      <c r="O141" s="241"/>
      <c r="P141" s="242"/>
    </row>
    <row r="142" spans="2:20" ht="24.6" x14ac:dyDescent="0.25">
      <c r="B142" s="233"/>
      <c r="C142" s="319"/>
      <c r="D142" s="427"/>
      <c r="E142" s="427"/>
      <c r="F142" s="239"/>
      <c r="G142" s="321"/>
      <c r="H142" s="430"/>
      <c r="I142" s="430"/>
      <c r="J142" s="430"/>
      <c r="K142" s="430"/>
      <c r="L142" s="243"/>
      <c r="M142" s="231"/>
      <c r="N142" s="240"/>
      <c r="O142" s="241"/>
      <c r="P142" s="242"/>
    </row>
    <row r="143" spans="2:20" ht="24.6" x14ac:dyDescent="0.25">
      <c r="B143" s="233"/>
      <c r="C143" s="319"/>
      <c r="D143" s="427"/>
      <c r="E143" s="427"/>
      <c r="F143" s="239"/>
      <c r="G143" s="321"/>
      <c r="H143" s="430"/>
      <c r="I143" s="430"/>
      <c r="J143" s="430"/>
      <c r="K143" s="430"/>
      <c r="L143" s="243"/>
      <c r="M143" s="231"/>
      <c r="N143" s="240"/>
      <c r="O143" s="241"/>
      <c r="P143" s="242"/>
    </row>
    <row r="144" spans="2:20" ht="24.6" x14ac:dyDescent="0.25">
      <c r="B144" s="233"/>
      <c r="C144" s="319"/>
      <c r="D144" s="427"/>
      <c r="E144" s="427"/>
      <c r="F144" s="239"/>
      <c r="G144" s="321"/>
      <c r="H144" s="430"/>
      <c r="I144" s="430"/>
      <c r="J144" s="430"/>
      <c r="K144" s="430"/>
      <c r="L144" s="243"/>
      <c r="M144" s="231"/>
      <c r="N144" s="240"/>
      <c r="O144" s="241"/>
      <c r="P144" s="242"/>
    </row>
    <row r="145" spans="2:16" ht="24.6" x14ac:dyDescent="0.25">
      <c r="B145" s="233"/>
      <c r="C145" s="319"/>
      <c r="D145" s="427"/>
      <c r="E145" s="427"/>
      <c r="F145" s="239"/>
      <c r="G145" s="321"/>
      <c r="H145" s="430"/>
      <c r="I145" s="430"/>
      <c r="J145" s="430"/>
      <c r="K145" s="430"/>
      <c r="L145" s="243"/>
      <c r="M145" s="231"/>
      <c r="N145" s="240"/>
      <c r="O145" s="241"/>
      <c r="P145" s="242"/>
    </row>
    <row r="146" spans="2:16" ht="24.6" x14ac:dyDescent="0.25">
      <c r="B146" s="233"/>
      <c r="C146" s="319"/>
      <c r="D146" s="427"/>
      <c r="E146" s="427"/>
      <c r="F146" s="239"/>
      <c r="G146" s="321"/>
      <c r="H146" s="430"/>
      <c r="I146" s="430"/>
      <c r="J146" s="430"/>
      <c r="K146" s="430"/>
      <c r="L146" s="243"/>
      <c r="M146" s="231"/>
      <c r="N146" s="240"/>
      <c r="O146" s="241"/>
      <c r="P146" s="242"/>
    </row>
    <row r="147" spans="2:16" ht="24.6" x14ac:dyDescent="0.25">
      <c r="B147" s="233"/>
      <c r="C147" s="319"/>
      <c r="D147" s="427"/>
      <c r="E147" s="427"/>
      <c r="F147" s="239"/>
      <c r="G147" s="321"/>
      <c r="H147" s="430"/>
      <c r="I147" s="430"/>
      <c r="J147" s="430"/>
      <c r="K147" s="430"/>
      <c r="L147" s="243"/>
      <c r="M147" s="231"/>
      <c r="N147" s="240"/>
      <c r="O147" s="241"/>
      <c r="P147" s="242"/>
    </row>
    <row r="148" spans="2:16" ht="24.6" x14ac:dyDescent="0.25">
      <c r="B148" s="233"/>
      <c r="C148" s="319"/>
      <c r="D148" s="427"/>
      <c r="E148" s="427"/>
      <c r="F148" s="239"/>
      <c r="G148" s="321"/>
      <c r="H148" s="430"/>
      <c r="I148" s="430"/>
      <c r="J148" s="430"/>
      <c r="K148" s="430"/>
      <c r="L148" s="243"/>
      <c r="M148" s="231"/>
      <c r="N148" s="240"/>
      <c r="O148" s="241"/>
      <c r="P148" s="242"/>
    </row>
    <row r="149" spans="2:16" ht="24.6" x14ac:dyDescent="0.25">
      <c r="B149" s="233"/>
      <c r="C149" s="319"/>
      <c r="D149" s="427"/>
      <c r="E149" s="427"/>
      <c r="F149" s="239"/>
      <c r="G149" s="321"/>
      <c r="H149" s="430"/>
      <c r="I149" s="430"/>
      <c r="J149" s="430"/>
      <c r="K149" s="430"/>
      <c r="L149" s="243"/>
      <c r="M149" s="231"/>
      <c r="N149" s="240"/>
      <c r="O149" s="241"/>
      <c r="P149" s="242"/>
    </row>
    <row r="150" spans="2:16" ht="22.8" x14ac:dyDescent="0.25">
      <c r="B150" s="238"/>
      <c r="C150" s="263">
        <f>SUM(C126:C149)</f>
        <v>0</v>
      </c>
      <c r="D150" s="264"/>
      <c r="E150" s="264"/>
      <c r="F150" s="239"/>
      <c r="G150" s="299">
        <f>SUM(G126:G149)</f>
        <v>0</v>
      </c>
      <c r="H150" s="264"/>
      <c r="I150" s="264"/>
      <c r="J150" s="264"/>
      <c r="K150" s="243"/>
      <c r="L150" s="231"/>
      <c r="M150" s="231"/>
      <c r="N150" s="240"/>
      <c r="O150" s="241"/>
      <c r="P150" s="242"/>
    </row>
    <row r="151" spans="2:16" ht="35.4" thickBot="1" x14ac:dyDescent="0.3">
      <c r="B151" s="244"/>
      <c r="C151" s="245"/>
      <c r="D151" s="245"/>
      <c r="E151" s="245"/>
      <c r="F151" s="245"/>
      <c r="G151" s="245"/>
      <c r="H151" s="245"/>
      <c r="I151" s="245"/>
      <c r="J151" s="245"/>
      <c r="K151" s="245"/>
      <c r="L151" s="245"/>
      <c r="M151" s="246"/>
      <c r="N151" s="245"/>
      <c r="O151" s="245"/>
      <c r="P151" s="247"/>
    </row>
  </sheetData>
  <sheetProtection algorithmName="SHA-512" hashValue="lncwVZMjnXJADOb1TYR7bxqn3Syhff30vwaG9GLo3MJSyCxQjwQibYw3bOFMn1gbTcWCfzDS8gWuoA+pkZ8n1g==" saltValue="RO1//8tZpZ3oqec31h0oyA==" spinCount="100000" sheet="1" formatCells="0" formatColumns="0" formatRows="0"/>
  <mergeCells count="185">
    <mergeCell ref="D22:J22"/>
    <mergeCell ref="D43:E43"/>
    <mergeCell ref="F43:G43"/>
    <mergeCell ref="C34:M34"/>
    <mergeCell ref="C39:M39"/>
    <mergeCell ref="D30:E30"/>
    <mergeCell ref="D31:E31"/>
    <mergeCell ref="AP40:AQ40"/>
    <mergeCell ref="D32:E32"/>
    <mergeCell ref="AB104:AC104"/>
    <mergeCell ref="F66:G66"/>
    <mergeCell ref="I66:J66"/>
    <mergeCell ref="F67:G67"/>
    <mergeCell ref="I67:J67"/>
    <mergeCell ref="E83:K83"/>
    <mergeCell ref="AB91:AC91"/>
    <mergeCell ref="P101:P104"/>
    <mergeCell ref="N101:N104"/>
    <mergeCell ref="O101:O104"/>
    <mergeCell ref="C70:M70"/>
    <mergeCell ref="H97:J97"/>
    <mergeCell ref="F77:G77"/>
    <mergeCell ref="I77:J77"/>
    <mergeCell ref="F78:G78"/>
    <mergeCell ref="I78:J78"/>
    <mergeCell ref="F73:G73"/>
    <mergeCell ref="F72:G72"/>
    <mergeCell ref="I75:J75"/>
    <mergeCell ref="L75:M75"/>
    <mergeCell ref="I79:J79"/>
    <mergeCell ref="L79:M79"/>
    <mergeCell ref="Z91:AA91"/>
    <mergeCell ref="V104:W104"/>
    <mergeCell ref="D49:G49"/>
    <mergeCell ref="E53:G53"/>
    <mergeCell ref="H53:M53"/>
    <mergeCell ref="I63:J63"/>
    <mergeCell ref="F64:G64"/>
    <mergeCell ref="I64:J64"/>
    <mergeCell ref="F65:G65"/>
    <mergeCell ref="I65:J65"/>
    <mergeCell ref="C63:D63"/>
    <mergeCell ref="F63:G63"/>
    <mergeCell ref="C60:C61"/>
    <mergeCell ref="F59:G59"/>
    <mergeCell ref="I57:J57"/>
    <mergeCell ref="F58:G58"/>
    <mergeCell ref="I58:J58"/>
    <mergeCell ref="E52:G52"/>
    <mergeCell ref="F55:G55"/>
    <mergeCell ref="F94:L94"/>
    <mergeCell ref="G98:H98"/>
    <mergeCell ref="I101:I104"/>
    <mergeCell ref="X104:Y104"/>
    <mergeCell ref="Z104:AA104"/>
    <mergeCell ref="G101:G104"/>
    <mergeCell ref="H101:H104"/>
    <mergeCell ref="J101:J104"/>
    <mergeCell ref="M101:M104"/>
    <mergeCell ref="J98:K98"/>
    <mergeCell ref="H96:J96"/>
    <mergeCell ref="K101:K104"/>
    <mergeCell ref="L101:L104"/>
    <mergeCell ref="B90:P90"/>
    <mergeCell ref="E86:H86"/>
    <mergeCell ref="I86:K86"/>
    <mergeCell ref="E85:K85"/>
    <mergeCell ref="C88:M89"/>
    <mergeCell ref="I87:J87"/>
    <mergeCell ref="L87:M87"/>
    <mergeCell ref="E87:F87"/>
    <mergeCell ref="H52:M52"/>
    <mergeCell ref="C55:D55"/>
    <mergeCell ref="C62:M62"/>
    <mergeCell ref="I55:J55"/>
    <mergeCell ref="F56:G56"/>
    <mergeCell ref="I56:J56"/>
    <mergeCell ref="D81:K81"/>
    <mergeCell ref="I80:J80"/>
    <mergeCell ref="L80:M80"/>
    <mergeCell ref="D76:K76"/>
    <mergeCell ref="C68:C69"/>
    <mergeCell ref="AE46:AE51"/>
    <mergeCell ref="Y2:Y3"/>
    <mergeCell ref="D17:J17"/>
    <mergeCell ref="Z43:AB43"/>
    <mergeCell ref="H29:J29"/>
    <mergeCell ref="D36:K37"/>
    <mergeCell ref="D26:J26"/>
    <mergeCell ref="H31:J31"/>
    <mergeCell ref="Z42:AB42"/>
    <mergeCell ref="H15:J15"/>
    <mergeCell ref="J45:J46"/>
    <mergeCell ref="M45:M46"/>
    <mergeCell ref="D50:G50"/>
    <mergeCell ref="D45:G46"/>
    <mergeCell ref="AD46:AD51"/>
    <mergeCell ref="Z44:AB44"/>
    <mergeCell ref="D24:J24"/>
    <mergeCell ref="D21:J21"/>
    <mergeCell ref="O20:P20"/>
    <mergeCell ref="R20:T20"/>
    <mergeCell ref="D20:J20"/>
    <mergeCell ref="F44:G44"/>
    <mergeCell ref="H32:J32"/>
    <mergeCell ref="D29:E29"/>
    <mergeCell ref="D130:E130"/>
    <mergeCell ref="C2:O2"/>
    <mergeCell ref="E4:H4"/>
    <mergeCell ref="K4:O4"/>
    <mergeCell ref="E6:H6"/>
    <mergeCell ref="D44:E44"/>
    <mergeCell ref="I74:J74"/>
    <mergeCell ref="AB8:AB9"/>
    <mergeCell ref="Q10:R10"/>
    <mergeCell ref="E8:O8"/>
    <mergeCell ref="D19:J19"/>
    <mergeCell ref="X2:X3"/>
    <mergeCell ref="D10:K11"/>
    <mergeCell ref="C13:M13"/>
    <mergeCell ref="L74:M74"/>
    <mergeCell ref="C49:C50"/>
    <mergeCell ref="V91:W91"/>
    <mergeCell ref="X91:Y91"/>
    <mergeCell ref="I59:J59"/>
    <mergeCell ref="AB90:AC90"/>
    <mergeCell ref="I73:J73"/>
    <mergeCell ref="I72:J72"/>
    <mergeCell ref="E84:K84"/>
    <mergeCell ref="F57:G57"/>
    <mergeCell ref="D127:E127"/>
    <mergeCell ref="H127:K127"/>
    <mergeCell ref="H128:K128"/>
    <mergeCell ref="C115:O123"/>
    <mergeCell ref="D125:E125"/>
    <mergeCell ref="H125:K125"/>
    <mergeCell ref="D126:E126"/>
    <mergeCell ref="H126:K126"/>
    <mergeCell ref="D129:E129"/>
    <mergeCell ref="D149:E149"/>
    <mergeCell ref="H149:K149"/>
    <mergeCell ref="D147:E147"/>
    <mergeCell ref="H147:K147"/>
    <mergeCell ref="D148:E148"/>
    <mergeCell ref="H148:K148"/>
    <mergeCell ref="D138:E138"/>
    <mergeCell ref="H138:K138"/>
    <mergeCell ref="H135:K135"/>
    <mergeCell ref="D136:E136"/>
    <mergeCell ref="H136:K136"/>
    <mergeCell ref="D141:E141"/>
    <mergeCell ref="H141:K141"/>
    <mergeCell ref="D142:E142"/>
    <mergeCell ref="H142:K142"/>
    <mergeCell ref="D139:E139"/>
    <mergeCell ref="H139:K139"/>
    <mergeCell ref="D140:E140"/>
    <mergeCell ref="H140:K140"/>
    <mergeCell ref="D135:E135"/>
    <mergeCell ref="D137:E137"/>
    <mergeCell ref="H137:K137"/>
    <mergeCell ref="D101:D104"/>
    <mergeCell ref="C101:C104"/>
    <mergeCell ref="D128:E128"/>
    <mergeCell ref="E105:F105"/>
    <mergeCell ref="E101:E104"/>
    <mergeCell ref="F101:F104"/>
    <mergeCell ref="D145:E145"/>
    <mergeCell ref="H145:K145"/>
    <mergeCell ref="D146:E146"/>
    <mergeCell ref="H146:K146"/>
    <mergeCell ref="D143:E143"/>
    <mergeCell ref="H143:K143"/>
    <mergeCell ref="D144:E144"/>
    <mergeCell ref="H144:K144"/>
    <mergeCell ref="H133:K133"/>
    <mergeCell ref="H134:K134"/>
    <mergeCell ref="D133:E133"/>
    <mergeCell ref="D134:E134"/>
    <mergeCell ref="H131:K131"/>
    <mergeCell ref="H132:K132"/>
    <mergeCell ref="D131:E131"/>
    <mergeCell ref="D132:E132"/>
    <mergeCell ref="H129:K129"/>
    <mergeCell ref="H130:K130"/>
  </mergeCells>
  <phoneticPr fontId="0" type="noConversion"/>
  <conditionalFormatting sqref="D94:D95 G98 J98 T95:U95 S92:S96 AP60:AQ60 P106:P108 D97:D98 R98:S102 H96:H97 R92:R95">
    <cfRule type="expression" dxfId="5" priority="4" stopIfTrue="1">
      <formula>D60&gt;=22.6</formula>
    </cfRule>
    <cfRule type="expression" dxfId="4" priority="5" stopIfTrue="1">
      <formula>AND(D60&gt;11,D60&lt;22.6)</formula>
    </cfRule>
    <cfRule type="expression" dxfId="3" priority="6" stopIfTrue="1">
      <formula>AND(D60&gt;7.5,D60&lt;=11)</formula>
    </cfRule>
  </conditionalFormatting>
  <conditionalFormatting sqref="AB11">
    <cfRule type="expression" dxfId="2" priority="7" stopIfTrue="1">
      <formula>AND(AB11&gt;=7.55,AB11&lt;=11.04999)</formula>
    </cfRule>
    <cfRule type="expression" dxfId="1" priority="8" stopIfTrue="1">
      <formula>AND(AB11&gt;=11.05,AB11&lt;=22.54999)</formula>
    </cfRule>
    <cfRule type="expression" dxfId="0" priority="9" stopIfTrue="1">
      <formula>AND(AB11&gt;=22.55,AB11&lt;=100)</formula>
    </cfRule>
  </conditionalFormatting>
  <pageMargins left="0.2" right="0.03" top="0.41" bottom="0.12" header="0.5" footer="0.5"/>
  <pageSetup paperSize="9" scale="22" orientation="portrait" horizontalDpi="300" verticalDpi="300" r:id="rId1"/>
  <headerFooter alignWithMargins="0"/>
  <rowBreaks count="1" manualBreakCount="1">
    <brk id="70" max="16383" man="1"/>
  </rowBreaks>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6" sqref="E26"/>
    </sheetView>
  </sheetViews>
  <sheetFormatPr defaultRowHeight="13.2" x14ac:dyDescent="0.25"/>
  <sheetData/>
  <phoneticPr fontId="8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CHECK CLASSICA</vt:lpstr>
      <vt:lpstr>APPUNTI </vt:lpstr>
    </vt:vector>
  </TitlesOfParts>
  <Company>Fondazione Ospedale Maggiore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NEWchecklistOCRAauto</dc:title>
  <dc:subject>NEWchecklistOCRAauto(v1.1) ITA 23-3-2011 VUOTO</dc:subject>
  <dc:creator>Daniela Colombini</dc:creator>
  <cp:lastModifiedBy>Marco</cp:lastModifiedBy>
  <cp:lastPrinted>2010-11-07T17:06:14Z</cp:lastPrinted>
  <dcterms:created xsi:type="dcterms:W3CDTF">2010-07-09T10:18:31Z</dcterms:created>
  <dcterms:modified xsi:type="dcterms:W3CDTF">2019-05-27T13:06:33Z</dcterms:modified>
</cp:coreProperties>
</file>