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Marco\Desktop\"/>
    </mc:Choice>
  </mc:AlternateContent>
  <xr:revisionPtr revIDLastSave="0" documentId="8_{487FE7C5-86CA-449A-A817-B9142E5890A5}" xr6:coauthVersionLast="43" xr6:coauthVersionMax="43" xr10:uidLastSave="{00000000-0000-0000-0000-000000000000}"/>
  <bookViews>
    <workbookView xWindow="2304" yWindow="2220" windowWidth="20268" windowHeight="10740" activeTab="1" xr2:uid="{00000000-000D-0000-FFFF-FFFF00000000}"/>
  </bookViews>
  <sheets>
    <sheet name="MINICHECK OCRA DX" sheetId="11" r:id="rId1"/>
    <sheet name="MINICHECK OCRA SX" sheetId="12" r:id="rId2"/>
  </sheets>
  <definedNames>
    <definedName name="_xlnm.Print_Area" localSheetId="0">'MINICHECK OCRA DX'!$B$1:$AJ$86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9" i="12" l="1"/>
  <c r="K29" i="12"/>
  <c r="E27" i="12"/>
  <c r="K15" i="12"/>
  <c r="K17" i="12"/>
  <c r="K19" i="12"/>
  <c r="K21" i="12"/>
  <c r="K23" i="12"/>
  <c r="K25" i="12"/>
  <c r="N6" i="12"/>
  <c r="K6" i="12"/>
  <c r="E6" i="12"/>
  <c r="K4" i="12"/>
  <c r="E4" i="12"/>
  <c r="T52" i="11" l="1"/>
  <c r="T51" i="11"/>
  <c r="T52" i="12"/>
  <c r="T51" i="12"/>
  <c r="T49" i="12" l="1"/>
  <c r="T49" i="11"/>
  <c r="H85" i="12" l="1"/>
  <c r="C85" i="12"/>
  <c r="U68" i="12"/>
  <c r="T68" i="12"/>
  <c r="S68" i="12"/>
  <c r="AK67" i="12"/>
  <c r="O67" i="12"/>
  <c r="AK66" i="12"/>
  <c r="O66" i="12"/>
  <c r="AK65" i="12"/>
  <c r="AI65" i="12"/>
  <c r="AL51" i="12" s="1"/>
  <c r="O65" i="12"/>
  <c r="AK64" i="12"/>
  <c r="O64" i="12"/>
  <c r="AK63" i="12"/>
  <c r="O63" i="12"/>
  <c r="AK62" i="12"/>
  <c r="AK61" i="12"/>
  <c r="AK60" i="12"/>
  <c r="AK59" i="12"/>
  <c r="U59" i="12"/>
  <c r="T59" i="12"/>
  <c r="S59" i="12"/>
  <c r="O59" i="12"/>
  <c r="AK58" i="12"/>
  <c r="V58" i="12"/>
  <c r="U58" i="12"/>
  <c r="T58" i="12"/>
  <c r="S58" i="12"/>
  <c r="R58" i="12"/>
  <c r="AK57" i="12"/>
  <c r="AK56" i="12"/>
  <c r="AK55" i="12"/>
  <c r="AA55" i="12"/>
  <c r="AK54" i="12"/>
  <c r="U54" i="12"/>
  <c r="T54" i="12"/>
  <c r="AK53" i="12"/>
  <c r="Y53" i="12"/>
  <c r="U53" i="12"/>
  <c r="T53" i="12"/>
  <c r="S53" i="12"/>
  <c r="AK52" i="12"/>
  <c r="Y52" i="12"/>
  <c r="V52" i="12"/>
  <c r="U52" i="12"/>
  <c r="S52" i="12"/>
  <c r="R52" i="12"/>
  <c r="O52" i="12" s="1"/>
  <c r="J85" i="12" s="1"/>
  <c r="AK51" i="12"/>
  <c r="Y51" i="12"/>
  <c r="V51" i="12"/>
  <c r="U51" i="12"/>
  <c r="S51" i="12"/>
  <c r="R51" i="12"/>
  <c r="AI50" i="12"/>
  <c r="AL66" i="12" s="1"/>
  <c r="V50" i="12"/>
  <c r="U50" i="12"/>
  <c r="T50" i="12"/>
  <c r="S50" i="12"/>
  <c r="R50" i="12"/>
  <c r="AI49" i="12"/>
  <c r="AL67" i="12" s="1"/>
  <c r="V49" i="12"/>
  <c r="U49" i="12"/>
  <c r="S49" i="12"/>
  <c r="R49" i="12"/>
  <c r="Y43" i="12"/>
  <c r="U42" i="12"/>
  <c r="T42" i="12"/>
  <c r="S42" i="12"/>
  <c r="M42" i="12"/>
  <c r="Y42" i="12" s="1"/>
  <c r="Z42" i="12" s="1"/>
  <c r="K27" i="12"/>
  <c r="O27" i="12" s="1"/>
  <c r="S67" i="12" l="1"/>
  <c r="O50" i="12"/>
  <c r="I85" i="12" s="1"/>
  <c r="O53" i="12"/>
  <c r="O54" i="12"/>
  <c r="O42" i="12"/>
  <c r="F85" i="12" s="1"/>
  <c r="O58" i="12"/>
  <c r="O61" i="12" s="1"/>
  <c r="G85" i="12" s="1"/>
  <c r="O51" i="12"/>
  <c r="K85" i="12" s="1"/>
  <c r="O49" i="12"/>
  <c r="L85" i="12" s="1"/>
  <c r="Y54" i="12"/>
  <c r="AI61" i="12" s="1"/>
  <c r="O69" i="12"/>
  <c r="O85" i="12" s="1"/>
  <c r="T55" i="12"/>
  <c r="O67" i="11"/>
  <c r="AI51" i="12" l="1"/>
  <c r="AL65" i="12" s="1"/>
  <c r="AB55" i="12" s="1"/>
  <c r="O15" i="12" s="1"/>
  <c r="E85" i="12" s="1"/>
  <c r="AI58" i="12"/>
  <c r="AL57" i="12" s="1"/>
  <c r="AI54" i="12"/>
  <c r="AL62" i="12" s="1"/>
  <c r="AI56" i="12"/>
  <c r="AL59" i="12" s="1"/>
  <c r="AI59" i="12"/>
  <c r="AL56" i="12" s="1"/>
  <c r="AI64" i="12"/>
  <c r="AL52" i="12" s="1"/>
  <c r="AI55" i="12"/>
  <c r="AL60" i="12" s="1"/>
  <c r="AI52" i="12"/>
  <c r="AL64" i="12" s="1"/>
  <c r="AI62" i="12"/>
  <c r="AL54" i="12" s="1"/>
  <c r="AI53" i="12"/>
  <c r="AL63" i="12" s="1"/>
  <c r="AI60" i="12"/>
  <c r="AL55" i="12" s="1"/>
  <c r="AI63" i="12"/>
  <c r="AL53" i="12" s="1"/>
  <c r="AI57" i="12"/>
  <c r="AL58" i="12" s="1"/>
  <c r="AL61" i="12"/>
  <c r="O56" i="12"/>
  <c r="K72" i="12" s="1"/>
  <c r="M85" i="12"/>
  <c r="N85" i="12" s="1"/>
  <c r="AK67" i="11"/>
  <c r="AK66" i="11"/>
  <c r="AI50" i="11"/>
  <c r="AL66" i="11" s="1"/>
  <c r="AI49" i="11"/>
  <c r="AL67" i="11" s="1"/>
  <c r="O17" i="12" l="1"/>
  <c r="D85" i="12" s="1"/>
  <c r="E72" i="12"/>
  <c r="AU67" i="12"/>
  <c r="H76" i="12" s="1"/>
  <c r="O65" i="11"/>
  <c r="AA55" i="11"/>
  <c r="K27" i="11"/>
  <c r="O27" i="11" s="1"/>
  <c r="U42" i="11"/>
  <c r="U54" i="11"/>
  <c r="O63" i="11"/>
  <c r="O64" i="11"/>
  <c r="O66" i="11"/>
  <c r="S42" i="11"/>
  <c r="T42" i="11"/>
  <c r="R49" i="11"/>
  <c r="S49" i="11"/>
  <c r="U49" i="11"/>
  <c r="V49" i="11"/>
  <c r="R50" i="11"/>
  <c r="S50" i="11"/>
  <c r="T50" i="11"/>
  <c r="U50" i="11"/>
  <c r="V50" i="11"/>
  <c r="R51" i="11"/>
  <c r="S51" i="11"/>
  <c r="U51" i="11"/>
  <c r="V51" i="11"/>
  <c r="R52" i="11"/>
  <c r="S52" i="11"/>
  <c r="U52" i="11"/>
  <c r="V52" i="11"/>
  <c r="S53" i="11"/>
  <c r="T53" i="11"/>
  <c r="U53" i="11"/>
  <c r="T54" i="11"/>
  <c r="R58" i="11"/>
  <c r="S58" i="11"/>
  <c r="T58" i="11"/>
  <c r="U58" i="11"/>
  <c r="V58" i="11"/>
  <c r="S59" i="11"/>
  <c r="T59" i="11"/>
  <c r="U59" i="11"/>
  <c r="AK51" i="11"/>
  <c r="AI65" i="11"/>
  <c r="AL51" i="11" s="1"/>
  <c r="AK58" i="11"/>
  <c r="AK54" i="11"/>
  <c r="AK52" i="11"/>
  <c r="AK53" i="11"/>
  <c r="Y51" i="11"/>
  <c r="Y52" i="11"/>
  <c r="Y53" i="11"/>
  <c r="AK62" i="11"/>
  <c r="AK64" i="11"/>
  <c r="AK65" i="11"/>
  <c r="AK63" i="11"/>
  <c r="M42" i="11"/>
  <c r="Y42" i="11" s="1"/>
  <c r="Z42" i="11" s="1"/>
  <c r="Y43" i="11"/>
  <c r="H85" i="11"/>
  <c r="AK55" i="11"/>
  <c r="AK56" i="11"/>
  <c r="AK57" i="11"/>
  <c r="AK59" i="11"/>
  <c r="AK60" i="11"/>
  <c r="AK61" i="11"/>
  <c r="S68" i="11"/>
  <c r="T68" i="11"/>
  <c r="U68" i="11"/>
  <c r="C85" i="11"/>
  <c r="O54" i="11" l="1"/>
  <c r="O59" i="11"/>
  <c r="O53" i="11"/>
  <c r="P85" i="12"/>
  <c r="K77" i="12"/>
  <c r="F77" i="12"/>
  <c r="O58" i="11"/>
  <c r="O61" i="11" s="1"/>
  <c r="G85" i="11" s="1"/>
  <c r="O52" i="11"/>
  <c r="J85" i="11" s="1"/>
  <c r="O50" i="11"/>
  <c r="I85" i="11" s="1"/>
  <c r="O51" i="11"/>
  <c r="K85" i="11" s="1"/>
  <c r="T55" i="11"/>
  <c r="M85" i="11" s="1"/>
  <c r="O49" i="11"/>
  <c r="L85" i="11" s="1"/>
  <c r="O42" i="11"/>
  <c r="F85" i="11" s="1"/>
  <c r="Y54" i="11"/>
  <c r="AI51" i="11" s="1"/>
  <c r="AL65" i="11" s="1"/>
  <c r="AB55" i="11" s="1"/>
  <c r="O15" i="11" s="1"/>
  <c r="E85" i="11" s="1"/>
  <c r="S67" i="11"/>
  <c r="O69" i="11" s="1"/>
  <c r="AI56" i="11" l="1"/>
  <c r="AL59" i="11" s="1"/>
  <c r="AI57" i="11"/>
  <c r="AL58" i="11" s="1"/>
  <c r="AI61" i="11"/>
  <c r="AI54" i="11"/>
  <c r="AL62" i="11" s="1"/>
  <c r="AI59" i="11"/>
  <c r="AL56" i="11" s="1"/>
  <c r="AI62" i="11"/>
  <c r="AL54" i="11" s="1"/>
  <c r="AI58" i="11"/>
  <c r="AL57" i="11" s="1"/>
  <c r="AI55" i="11"/>
  <c r="AL60" i="11" s="1"/>
  <c r="AI63" i="11"/>
  <c r="AL53" i="11" s="1"/>
  <c r="AI64" i="11"/>
  <c r="AL52" i="11" s="1"/>
  <c r="AI52" i="11"/>
  <c r="AL64" i="11" s="1"/>
  <c r="AI60" i="11"/>
  <c r="AL55" i="11" s="1"/>
  <c r="AI53" i="11"/>
  <c r="AL63" i="11" s="1"/>
  <c r="N85" i="11"/>
  <c r="O56" i="11"/>
  <c r="K72" i="11" s="1"/>
  <c r="AU67" i="11" s="1"/>
  <c r="H76" i="11" s="1"/>
  <c r="AL61" i="11"/>
  <c r="O17" i="11"/>
  <c r="D85" i="11" s="1"/>
  <c r="O85" i="11"/>
  <c r="E72" i="11" l="1"/>
  <c r="F77" i="11"/>
  <c r="K77" i="11"/>
  <c r="P8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HEFA</author>
  </authors>
  <commentList>
    <comment ref="D10" authorId="0" shapeId="0" xr:uid="{00000000-0006-0000-0000-000001000000}">
      <text>
        <r>
          <rPr>
            <b/>
            <sz val="16"/>
            <color indexed="9"/>
            <rFont val="Tahoma"/>
            <family val="2"/>
          </rPr>
          <t xml:space="preserve">
</t>
        </r>
        <r>
          <rPr>
            <b/>
            <sz val="24"/>
            <color indexed="13"/>
            <rFont val="Tahoma"/>
            <family val="2"/>
          </rPr>
          <t>HELP:DEFINIZIONE DI LAVORO RIPETITIVO</t>
        </r>
        <r>
          <rPr>
            <b/>
            <sz val="16"/>
            <color indexed="9"/>
            <rFont val="Tahoma"/>
            <family val="2"/>
          </rPr>
          <t xml:space="preserve">
1) COS'E' UN LAVORO A CICLI?
Si ha un lavoro a cicli quando il lavoratore esegue un certo lavoro per un certo periodo (ciclo che dura da pochi secondi fino a molti minuti) e poi lo ripete più volte nel turno.
ES1:montare la maniglia rossa sul pezzo in passaggio su una linea, rimontare la maniglia rossa sul pezzo successivo su un altro pezzo sulla stessa linea.
ES2:riempire un box di oggetti lavorati; riempire un altro box con gli stessi oggetti lavorati prima.
2) COSA VUOL DIRE RIPETERE GLI STESSI GESTI LAVORATIVI?
Quando, indipendentemente dalla durata del ciclo, l'operatore ripete gli stessi gesti lavorativi per almeno la metà del tempo.
ES1:per piu' della metà del tempo avvita.
ES2:per piu' della metà del tempo monta la stessa componente più volte.
ES3:per piu' della metà del tempo esegue la stessa cucitura.</t>
        </r>
      </text>
    </comment>
    <comment ref="D13" authorId="0" shapeId="0" xr:uid="{00000000-0006-0000-0000-000002000000}">
      <text>
        <r>
          <rPr>
            <sz val="22"/>
            <color indexed="9"/>
            <rFont val="Tahoma"/>
            <family val="2"/>
          </rPr>
          <t xml:space="preserve">HELP:
</t>
        </r>
        <r>
          <rPr>
            <b/>
            <sz val="22"/>
            <color indexed="13"/>
            <rFont val="Tahoma"/>
            <family val="2"/>
          </rPr>
          <t>COS'E' UN LAVORO NON RIPETITIVO?</t>
        </r>
        <r>
          <rPr>
            <sz val="22"/>
            <color indexed="9"/>
            <rFont val="Tahoma"/>
            <family val="2"/>
          </rPr>
          <t xml:space="preserve">
Vengono considerati lavori non ripetitivi quei pochi lavori accessori (ad esempio qualche rifornimento, qualche momento di pulizia) che vengono eseguite nel turno a completamento dell'attività principale.Generalmente nel loro insieme non devono superare l'ora. Se pulizie o rifornimenti durassero singolarmente più di un'ora, vanno considerati anch'essi come lavori ripetitivi
.
</t>
        </r>
        <r>
          <rPr>
            <b/>
            <sz val="22"/>
            <color indexed="13"/>
            <rFont val="Tahoma"/>
            <family val="2"/>
          </rPr>
          <t>COSA VA COSIDERATA COME PAUSA?</t>
        </r>
        <r>
          <rPr>
            <sz val="22"/>
            <color indexed="9"/>
            <rFont val="Tahoma"/>
            <family val="2"/>
          </rPr>
          <t xml:space="preserve">
Si considerano pause tutti quei periodi di riposo, presenti nel turno e compresi nell'orario di lavoro, in cui il lavoratore non fa alcuna attività lavorativa. Per essre considerate pause tali periodi di inattività devono durare almento 8-10 minuti consecutivi. Considerare anche le pause "non ufficiali", purchè durino almeno 8-10 minuti consecutivi, da sole o in allungamento della durata delle pause ufficiali.Considerare inoltre, nel contare i minuti totali di pause presenti nel turno, anche la pausa mensa solo quando retribuita (cioè interna all' orario di lavoro)
</t>
        </r>
      </text>
    </comment>
    <comment ref="D17" authorId="0" shapeId="0" xr:uid="{00000000-0006-0000-0000-000003000000}">
      <text>
        <r>
          <rPr>
            <b/>
            <sz val="24"/>
            <color indexed="9"/>
            <rFont val="Tahoma"/>
            <family val="2"/>
          </rPr>
          <t xml:space="preserve"> </t>
        </r>
        <r>
          <rPr>
            <b/>
            <sz val="24"/>
            <color indexed="13"/>
            <rFont val="Tahoma"/>
            <family val="2"/>
          </rPr>
          <t>I COMPITI NON RIPETITIVI</t>
        </r>
        <r>
          <rPr>
            <b/>
            <sz val="24"/>
            <color indexed="9"/>
            <rFont val="Tahoma"/>
            <family val="2"/>
          </rPr>
          <t xml:space="preserve">
devono essere individuati i compiti lavorativi non ripetitivi (compiti o non a cicli o che non comportano la ripetizione degli stessi gesti lavorativi per più della metà del tempo) e descritti i relativi minuti di durata nel turno.
Tali compiti possono essere ad esempio rappresentati da compiti occasionali  (non più di un'ora nel turno) di approvvigionamento, preparazione, pulizia, trasporto. Tali compiti non sono considerati ripetitivi ma non devono essere conteggiati ne come pause ne come tempi di recupero.</t>
        </r>
      </text>
    </comment>
    <comment ref="D19" authorId="0" shapeId="0" xr:uid="{00000000-0006-0000-0000-000004000000}">
      <text>
        <r>
          <rPr>
            <b/>
            <sz val="24"/>
            <color indexed="13"/>
            <rFont val="Tahoma"/>
            <family val="2"/>
          </rPr>
          <t>LE PAUSE DA CONTEGIARE COME RECUPERI</t>
        </r>
        <r>
          <rPr>
            <b/>
            <sz val="24"/>
            <color indexed="9"/>
            <rFont val="Tahoma"/>
            <family val="2"/>
          </rPr>
          <t xml:space="preserve">
Le pause da conteggiare come effettivi recuperi devono durare almeno 8 minuti consecutivi e non devono essere distribuite nell’ora prima della pausa mensa né nell’ultima ora del turno.
Quando si verificano questi eventi, non contarle come pause, ma scriverne comunque la durata: questo serve per calcolare correttamente il tempo netto di lavoro ripetitivo</t>
        </r>
      </text>
    </comment>
    <comment ref="C53" authorId="0" shapeId="0" xr:uid="{00000000-0006-0000-0000-000005000000}">
      <text>
        <r>
          <rPr>
            <b/>
            <sz val="22"/>
            <color indexed="13"/>
            <rFont val="Tahoma"/>
            <family val="2"/>
          </rPr>
          <t>STEREOTIPIA</t>
        </r>
        <r>
          <rPr>
            <sz val="22"/>
            <color indexed="9"/>
            <rFont val="Tahoma"/>
            <family val="2"/>
          </rPr>
          <t xml:space="preserve">
Si ricorda che va segnalata la presenza di stereotipia quando sono presenti:
- cicli di durata brevissima, inferiore ai 15 secondi o addirittura inferiori agli 8 secondi, ovviamente caratterizzati dalla presenza di azioni degli arti superiori.
- gesti lavorativi dello stesso tipo (azioni tecniche identiche, anche statiche) che si ripetono per più 50% del tempo di ciclo o per quasi tutto il ciclo 
E’ utile ricordare che vi può essere presenza di stereotipia anche in assenza di posture incongrue: ad esempio azioni tecniche identiche, ripetute per buona parte del tempo, anche se eseguite in grip generano infatti punteggi di stereotipia.
</t>
        </r>
      </text>
    </comment>
    <comment ref="D66" authorId="0" shapeId="0" xr:uid="{00000000-0006-0000-0000-000006000000}">
      <text>
        <r>
          <rPr>
            <b/>
            <sz val="20"/>
            <color indexed="13"/>
            <rFont val="Tahoma"/>
            <family val="2"/>
          </rPr>
          <t>ALTRI FATTORI DI RISCHIO COMPLEMENTARI</t>
        </r>
        <r>
          <rPr>
            <b/>
            <sz val="18"/>
            <color indexed="9"/>
            <rFont val="Tahoma"/>
            <family val="2"/>
          </rPr>
          <t xml:space="preserve">
- vengono usati per più della metà del tempo guanti inadeguati alla presa richiesta dal lavoro da svolgere (fastidiosi, troppo spessi, di taglia sbagliata, ).
 -   sono presenti contatti con superfici fredde (inf.a 0 gradi) o si svolgono lavori in celle frigorifere per più della metà del tempo.
  - vengono usati attrezzi che provocano compressioni sulle strutture muscolo tendinee ( verificare la presenza di arrossamenti, calli , ecc.. sulla pelle).
  - vengono svolti lavori di precisione per più della metà del tempo (lavori in  aree inferiori ai 2 -3 mm.) che richiedono distanza visiva ravvicinata.
- uso di avvitatori (ben funzionante , senza contraccolpi) IN ATTIVITA' PER PIU' DELLA META' DEL TEMPO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HEFA</author>
  </authors>
  <commentList>
    <comment ref="D10" authorId="0" shapeId="0" xr:uid="{00000000-0006-0000-0100-000001000000}">
      <text>
        <r>
          <rPr>
            <b/>
            <sz val="16"/>
            <color indexed="9"/>
            <rFont val="Tahoma"/>
            <family val="2"/>
          </rPr>
          <t xml:space="preserve">
</t>
        </r>
        <r>
          <rPr>
            <b/>
            <sz val="24"/>
            <color indexed="13"/>
            <rFont val="Tahoma"/>
            <family val="2"/>
          </rPr>
          <t>HELP:DEFINIZIONE DI LAVORO RIPETITIVO</t>
        </r>
        <r>
          <rPr>
            <b/>
            <sz val="16"/>
            <color indexed="9"/>
            <rFont val="Tahoma"/>
            <family val="2"/>
          </rPr>
          <t xml:space="preserve">
1) COS'E' UN LAVORO A CICLI?
Si ha un lavoro a cicli quando il lavoratore esegue un certo lavoro per un certo periodo (ciclo che dura da pochi secondi fino a molti minuti) e poi lo ripete più volte nel turno.
ES1:montare la maniglia rossa sul pezzo in passaggio su una linea, rimontare la maniglia rossa sul pezzo successivo su un altro pezzo sulla stessa linea.
ES2:riempire un box di oggetti lavorati; riempire un altro box con gli stessi oggetti lavorati prima.
2) COSA VUOL DIRE RIPETERE GLI STESSI GESTI LAVORATIVI?
Quando, indipendentemente dalla durata del ciclo, l'operatore ripete gli stessi gesti lavorativi per almeno la metà del tempo.
ES1:per piu' della metà del tempo avvita.
ES2:per piu' della metà del tempo monta la stessa componente più volte.
ES3:per piu' della metà del tempo esegue la stessa cucitura.</t>
        </r>
      </text>
    </comment>
    <comment ref="D13" authorId="0" shapeId="0" xr:uid="{00000000-0006-0000-0100-000002000000}">
      <text>
        <r>
          <rPr>
            <sz val="22"/>
            <color indexed="9"/>
            <rFont val="Tahoma"/>
            <family val="2"/>
          </rPr>
          <t xml:space="preserve">HELP:
</t>
        </r>
        <r>
          <rPr>
            <b/>
            <sz val="22"/>
            <color indexed="13"/>
            <rFont val="Tahoma"/>
            <family val="2"/>
          </rPr>
          <t>COS'E' UN LAVORO NON RIPETITIVO?</t>
        </r>
        <r>
          <rPr>
            <sz val="22"/>
            <color indexed="9"/>
            <rFont val="Tahoma"/>
            <family val="2"/>
          </rPr>
          <t xml:space="preserve">
Vengono considerati lavori non ripetitivi quei pochi lavori accessori (ad esempio qualche rifornimento, qualche momento di pulizia) che vengono eseguite nel turno a completamento dell'attività principale.Generalmente nel loro insieme non devono superare l'ora. Se pulizie o rifornimenti durassero singolarmente più di un'ora, vanno considerati anch'essi come lavori ripetitivi
.
</t>
        </r>
        <r>
          <rPr>
            <b/>
            <sz val="22"/>
            <color indexed="13"/>
            <rFont val="Tahoma"/>
            <family val="2"/>
          </rPr>
          <t>COSA VA COSIDERATA COME PAUSA?</t>
        </r>
        <r>
          <rPr>
            <sz val="22"/>
            <color indexed="9"/>
            <rFont val="Tahoma"/>
            <family val="2"/>
          </rPr>
          <t xml:space="preserve">
Si considerano pause tutti quei periodi di riposo, presenti nel turno e compresi nell'orario di lavoro, in cui il lavoratore non fa alcuna attività lavorativa. Per essre considerate pause tali periodi di inattività devono durare almento 8-10 minuti consecutivi. Considerare anche le pause "non ufficiali", purchè durino almeno 8-10 minuti consecutivi, da sole o in allungamento della durata delle pause ufficiali.Considerare inoltre, nel contare i minuti totali di pause presenti nel turno, anche la pausa mensa solo quando retribuita (cioè interna all' orario di lavoro)
</t>
        </r>
      </text>
    </comment>
    <comment ref="D17" authorId="0" shapeId="0" xr:uid="{00000000-0006-0000-0100-000003000000}">
      <text>
        <r>
          <rPr>
            <b/>
            <sz val="24"/>
            <color indexed="9"/>
            <rFont val="Tahoma"/>
            <family val="2"/>
          </rPr>
          <t xml:space="preserve"> </t>
        </r>
        <r>
          <rPr>
            <b/>
            <sz val="24"/>
            <color indexed="13"/>
            <rFont val="Tahoma"/>
            <family val="2"/>
          </rPr>
          <t>I COMPITI NON RIPETITIVI</t>
        </r>
        <r>
          <rPr>
            <b/>
            <sz val="24"/>
            <color indexed="9"/>
            <rFont val="Tahoma"/>
            <family val="2"/>
          </rPr>
          <t xml:space="preserve">
devono essere individuati i compiti lavorativi non ripetitivi (compiti o non a cicli o che non comportano la ripetizione degli stessi gesti lavorativi per più della metà del tempo) e descritti i relativi minuti di durata nel turno.
Tali compiti possono essere ad esempio rappresentati da compiti occasionali  (non più di un'ora nel turno) di approvvigionamento, preparazione, pulizia, trasporto. Tali compiti non sono considerati ripetitivi ma non devono essere conteggiati ne come pause ne come tempi di recupero.</t>
        </r>
      </text>
    </comment>
    <comment ref="D19" authorId="0" shapeId="0" xr:uid="{00000000-0006-0000-0100-000004000000}">
      <text>
        <r>
          <rPr>
            <b/>
            <sz val="24"/>
            <color indexed="13"/>
            <rFont val="Tahoma"/>
            <family val="2"/>
          </rPr>
          <t>LE PAUSE DA CONTEGIARE COME RECUPERI</t>
        </r>
        <r>
          <rPr>
            <b/>
            <sz val="24"/>
            <color indexed="9"/>
            <rFont val="Tahoma"/>
            <family val="2"/>
          </rPr>
          <t xml:space="preserve">
Le pause da conteggiare come effettivi recuperi devono durare almeno 8 minuti consecutivi e non devono essere distribuite nell’ora prima della pausa mensa né nell’ultima ora del turno.
Quando si verificano questi eventi, non contarle come pause, ma scriverne comunque la durata: questo serve per calcolare correttamente il tempo netto di lavoro ripetitivo</t>
        </r>
      </text>
    </comment>
    <comment ref="C53" authorId="0" shapeId="0" xr:uid="{00000000-0006-0000-0100-000005000000}">
      <text>
        <r>
          <rPr>
            <b/>
            <sz val="22"/>
            <color indexed="13"/>
            <rFont val="Tahoma"/>
            <family val="2"/>
          </rPr>
          <t>STEREOTIPIA</t>
        </r>
        <r>
          <rPr>
            <sz val="22"/>
            <color indexed="9"/>
            <rFont val="Tahoma"/>
            <family val="2"/>
          </rPr>
          <t xml:space="preserve">
Si ricorda che va segnalata la presenza di stereotipia quando sono presenti:
- cicli di durata brevissima, inferiore ai 15 secondi o addirittura inferiori agli 8 secondi, ovviamente caratterizzati dalla presenza di azioni degli arti superiori.
- gesti lavorativi dello stesso tipo (azioni tecniche identiche, anche statiche) che si ripetono per più 50% del tempo di ciclo o per quasi tutto il ciclo 
E’ utile ricordare che vi può essere presenza di stereotipia anche in assenza di posture incongrue: ad esempio azioni tecniche identiche, ripetute per buona parte del tempo, anche se eseguite in grip generano infatti punteggi di stereotipia.
</t>
        </r>
      </text>
    </comment>
    <comment ref="D66" authorId="0" shapeId="0" xr:uid="{00000000-0006-0000-0100-000006000000}">
      <text>
        <r>
          <rPr>
            <b/>
            <sz val="20"/>
            <color indexed="13"/>
            <rFont val="Tahoma"/>
            <family val="2"/>
          </rPr>
          <t>ALTRI FATTORI DI RISCHIO COMPLEMENTARI</t>
        </r>
        <r>
          <rPr>
            <b/>
            <sz val="18"/>
            <color indexed="9"/>
            <rFont val="Tahoma"/>
            <family val="2"/>
          </rPr>
          <t xml:space="preserve">
- vengono usati per più della metà del tempo guanti inadeguati alla presa richiesta dal lavoro da svolgere (fastidiosi, troppo spessi, di taglia sbagliata, ).
 -   sono presenti contatti con superfici fredde (inf.a 0 gradi) o si svolgono lavori in celle frigorifere per più della metà del tempo.
  - vengono usati attrezzi che provocano compressioni sulle strutture muscolo tendinee ( verificare la presenza di arrossamenti, calli , ecc.. sulla pelle).
  - vengono svolti lavori di precisione per più della metà del tempo (lavori in  aree inferiori ai 2 -3 mm.) che richiedono distanza visiva ravvicinata.
- uso di avvitatori (ben funzionante , senza contraccolpi) IN ATTIVITA' PER PIU' DELLA META' DEL TEMPO</t>
        </r>
      </text>
    </comment>
  </commentList>
</comments>
</file>

<file path=xl/sharedStrings.xml><?xml version="1.0" encoding="utf-8"?>
<sst xmlns="http://schemas.openxmlformats.org/spreadsheetml/2006/main" count="275" uniqueCount="134">
  <si>
    <t xml:space="preserve">Azienda </t>
  </si>
  <si>
    <t>Reparto</t>
  </si>
  <si>
    <t>N. Addetti</t>
  </si>
  <si>
    <t>SI</t>
  </si>
  <si>
    <t>NO</t>
  </si>
  <si>
    <t>Se SI, compilare le parti successive</t>
  </si>
  <si>
    <t>a. SINTESI DELLA DURATA NETTA DEI LAVORI RIPETITIVI IN  GIORNATA MEDIA RAPPRESENTATIVA</t>
  </si>
  <si>
    <t>Tempo netto</t>
  </si>
  <si>
    <t>moltiplicatore</t>
  </si>
  <si>
    <t>DURATA TURNO (min)</t>
  </si>
  <si>
    <t>SE ESISTE UNA PAUSA MENSA DI ALMENO  30 MINUTI (FUORI ORARIO DI LAVORO) O ALTRE INTERRUZIONI DI ATTIVITA' (COME TRASFERIMENTI IN ALTRE SEDI DELLA DURATA DI PIU' DI 30 MINUTI), INDICARNE IL NUMERO.</t>
  </si>
  <si>
    <t>b. BREVE DESCRIZIONE DEL TURNO MEDIO DI LAVORO E DELLE PAUSE</t>
  </si>
  <si>
    <t>DX</t>
  </si>
  <si>
    <t>SX</t>
  </si>
  <si>
    <t>BIL</t>
  </si>
  <si>
    <t>NB: per descrivere il rischio presente e i vari fattori, scrivere solo delle X nelle caselle corrispondenti alla situazione rilevata</t>
  </si>
  <si>
    <t>FREQUENZA</t>
  </si>
  <si>
    <t>PUNTEGGIO FREQUENZA</t>
  </si>
  <si>
    <t>SPALLA</t>
  </si>
  <si>
    <t>GOMITO</t>
  </si>
  <si>
    <t>POLSO</t>
  </si>
  <si>
    <t>MANO</t>
  </si>
  <si>
    <t>N.PAUSE</t>
  </si>
  <si>
    <t>BRACCIO ALTO</t>
  </si>
  <si>
    <t>FLESSO-ESTENSIONI E PRONO SUPINAZIONI</t>
  </si>
  <si>
    <t>PRESE DELLA MANO INCONGRUE ( PINCH, UNCINO, PALMARE)</t>
  </si>
  <si>
    <t>mano in presa pinch o palmare o uncino (non in grip)</t>
  </si>
  <si>
    <t>pressocchè tutto il tempo</t>
  </si>
  <si>
    <t>MENSA IN ORARIO DI LAVORO</t>
  </si>
  <si>
    <t>braccio quasi ad altezza spalla</t>
  </si>
  <si>
    <t>MENSA FUORI ORARIO DI LAVORO</t>
  </si>
  <si>
    <t>deviazioni estreme del polso</t>
  </si>
  <si>
    <t>N.TOT.PAUSE</t>
  </si>
  <si>
    <t>ruotazione completa di oggetti o esegue ampie flesso-estensioni del gomito</t>
  </si>
  <si>
    <t>STEREOT.</t>
  </si>
  <si>
    <t>durata del ciclo</t>
  </si>
  <si>
    <t>sup.15 sec</t>
  </si>
  <si>
    <t>tra i 9 e i 15 sec.</t>
  </si>
  <si>
    <t>uguale o inferiore a 8 sec.</t>
  </si>
  <si>
    <t>ripetere sempre le stesse azioni tecniche</t>
  </si>
  <si>
    <t>NOTE:</t>
  </si>
  <si>
    <t>PUNTEGGIO POSTURA</t>
  </si>
  <si>
    <t>FORZA</t>
  </si>
  <si>
    <t xml:space="preserve">più della metà del tempo </t>
  </si>
  <si>
    <t>NOTE (Annotare i motivi delle presenza di forza )</t>
  </si>
  <si>
    <t>PUNTEGGIO FORZA</t>
  </si>
  <si>
    <t>COMPLEM.</t>
  </si>
  <si>
    <t>uso martelli, mazze per colpire</t>
  </si>
  <si>
    <t>uso delle mani per dare colpi</t>
  </si>
  <si>
    <t>frequenza di almeno 10 volte/ora</t>
  </si>
  <si>
    <t>ritmo imposto dalla macchina</t>
  </si>
  <si>
    <t>ritmo imposto con possibilità di modulazione</t>
  </si>
  <si>
    <t>PUNTEGGIO COMPLEM.</t>
  </si>
  <si>
    <t xml:space="preserve">denominazione </t>
  </si>
  <si>
    <t>recup.</t>
  </si>
  <si>
    <t>freq.</t>
  </si>
  <si>
    <t>forza</t>
  </si>
  <si>
    <t>lato</t>
  </si>
  <si>
    <t>spalla</t>
  </si>
  <si>
    <t>gomito</t>
  </si>
  <si>
    <t>polso</t>
  </si>
  <si>
    <t>mano</t>
  </si>
  <si>
    <t>stereotipia</t>
  </si>
  <si>
    <t>totale postura</t>
  </si>
  <si>
    <t>complem.</t>
  </si>
  <si>
    <t>N.PAUSE EFFETTIVE NEL TURNO, DI DURATA UGUALE O SUPERIORE A 8 MINUTI (ESCLUSA PAUSA MENSA)</t>
  </si>
  <si>
    <t>DURATA EFFETTIVA COMPLESSIVA DELLE PAUSE (ESCLUSA PAUSA MENSA) in minuti</t>
  </si>
  <si>
    <t>DURATA EFFETTIVA PAUSA MENSA SE PRESENTE INTERNA AL TURNO (RETRIBUITA) in minuti</t>
  </si>
  <si>
    <t>d. PUNTEGGIO FINALE MINICHECKLIST OCRA, PONDERATO PER LA DURATA</t>
  </si>
  <si>
    <t>RIASSUNTO DELLA CHECKLIST</t>
  </si>
  <si>
    <t>calcolo della frequenza osservata delle azioni tecniche (numero di azioni tecniche per minuto)</t>
  </si>
  <si>
    <t>buona parte del tempo</t>
  </si>
  <si>
    <t>Act/Min</t>
  </si>
  <si>
    <t>Intr. Freq</t>
  </si>
  <si>
    <t>%time</t>
  </si>
  <si>
    <t>Dx</t>
  </si>
  <si>
    <t>Fatt</t>
  </si>
  <si>
    <t xml:space="preserve">Lato esaminato </t>
  </si>
  <si>
    <t>altro: indicare solo quelli elencati nel foglio di commento allegato</t>
  </si>
  <si>
    <t>DESCRIZIONE DEL LAVORO RIPETITIVO</t>
  </si>
  <si>
    <t>Durata media  NETTA nel turno del lavoro ripetitivo (in minuti)</t>
  </si>
  <si>
    <t>ci sono veri e propri cicli</t>
  </si>
  <si>
    <t>non ci sono veri cicli ma si ripetono sempre le stesse azioni</t>
  </si>
  <si>
    <t>MENO DI 1/3 DEL TEMPO</t>
  </si>
  <si>
    <t>CIRCA 1/3 DEL TEMPO</t>
  </si>
  <si>
    <t>CIRCA META' DEL TEMPO</t>
  </si>
  <si>
    <t>CIRCA 2/3 DEL TEMPO</t>
  </si>
  <si>
    <t>CIRCA TUTTO IL TEMPO</t>
  </si>
  <si>
    <t>NOTE</t>
  </si>
  <si>
    <t>Breve  descrizione del compito</t>
  </si>
  <si>
    <t>FLESSO-ESTENSIONI E DEVIAZIONE RADIO-ULNARE</t>
  </si>
  <si>
    <t>POSTURE  INCONGRUE DEGLI ARTI SUP.</t>
  </si>
  <si>
    <t>picchi che durano il 10% del tempo e oltre del tempo</t>
  </si>
  <si>
    <t xml:space="preserve">ritmo totalmente imposto </t>
  </si>
  <si>
    <t>mini
check</t>
  </si>
  <si>
    <t>Linea/postazione/compito svolto dal lavoratore o dal gruppo omogeneo</t>
  </si>
  <si>
    <t>DURATA LAVORI NON RIPETITIVI (pulizie, approvvigionamenti……) in minuti</t>
  </si>
  <si>
    <t xml:space="preserve">Valutazione rapida dei compiti ripetitivi con mini-checklist OCRA
Modello MONOTASK (per lavoratori addetti ad un solo compito ripetitivo) </t>
  </si>
  <si>
    <t xml:space="preserve">DURATA  di un ciclo o del periodo rappresentativo scelto (secondi) </t>
  </si>
  <si>
    <t>punt</t>
  </si>
  <si>
    <t>frequenza al minuto</t>
  </si>
  <si>
    <t>IPOTESI FINALE moltiplicatore correttore recupero</t>
  </si>
  <si>
    <t>N.ORE SENZA ADEGUATO RECUPERO</t>
  </si>
  <si>
    <t>PUNTEGGIO PARZIALE senza la durata</t>
  </si>
  <si>
    <t>PUNTEGGIO FINALE PONDERATO PER RECUPERO E DURATA NETTA</t>
  </si>
  <si>
    <t>VALORE FINALE MINICHECKLIST</t>
  </si>
  <si>
    <t>PUNTEGGIO PARZIALE senza recupero  e durata</t>
  </si>
  <si>
    <t>picchi fino all'1% del tempo</t>
  </si>
  <si>
    <t>picchi che durano da 1 al  9 % del tempo</t>
  </si>
  <si>
    <t>minimo</t>
  </si>
  <si>
    <t>massimo</t>
  </si>
  <si>
    <t>MOLTIPLICATORE  RECUPERO</t>
  </si>
  <si>
    <t xml:space="preserve">MOLTIPLICATORE DURATA </t>
  </si>
  <si>
    <t xml:space="preserve">NB:se si desidera aumentare la precisione del punteggio di checklist, indicare nella casella il numero delle azioni contate nel ciclo o nel periodo rappresentativo la frequenza al minuto delle azioni tecniche (da conteggiare come indicato nel metodo OCRA), apparirà automaticamente nella casella a destra </t>
  </si>
  <si>
    <t>N.MASCHI</t>
  </si>
  <si>
    <t>N.FEMMINE</t>
  </si>
  <si>
    <t>moltiplicatore recupero</t>
  </si>
  <si>
    <t>uso strumenti vibranti ( MARTELLI PNEUNATIC, FRESE ECC, E AVVITATORI SE DETERMINANO CONTRACCOLPI)</t>
  </si>
  <si>
    <t xml:space="preserve">almeno 1/3  del tempo </t>
  </si>
  <si>
    <r>
      <t xml:space="preserve">a cura di EPM Unita di ricerca Ergonomia della Postura e del Movimento : </t>
    </r>
    <r>
      <rPr>
        <b/>
        <sz val="22"/>
        <color indexed="9"/>
        <rFont val="Arial"/>
        <family val="2"/>
      </rPr>
      <t>Daniela Colombini,</t>
    </r>
    <r>
      <rPr>
        <sz val="22"/>
        <color indexed="9"/>
        <rFont val="Arial"/>
        <family val="2"/>
      </rPr>
      <t xml:space="preserve"> Marco Cerbai, Enrico Occhipinti, Marco Placci</t>
    </r>
  </si>
  <si>
    <t>descrivere nella parte in bianco a sinistra il fattore o i fattori presenti  e barrare la casella/a  a   destra</t>
  </si>
  <si>
    <r>
      <t>c. VALUTAZIONE DEI PRINCIPALI FATTORI DI RISCHIO E PRIORITA'  NEGLI INTERVENTI MIGLIORATIVI (</t>
    </r>
    <r>
      <rPr>
        <sz val="20"/>
        <color indexed="9"/>
        <rFont val="Arial"/>
        <family val="2"/>
      </rPr>
      <t>descrivere il lato peggiore o entrambi se il lavoro è simmetrico</t>
    </r>
    <r>
      <rPr>
        <b/>
        <sz val="20"/>
        <color indexed="9"/>
        <rFont val="Arial"/>
        <family val="2"/>
      </rPr>
      <t>)</t>
    </r>
  </si>
  <si>
    <t>X</t>
  </si>
  <si>
    <t>FINO A</t>
  </si>
  <si>
    <t>8 ORE</t>
  </si>
  <si>
    <t>12-11/2015 copyright Daniela Colombini</t>
  </si>
  <si>
    <r>
      <t xml:space="preserve">uso di forza </t>
    </r>
    <r>
      <rPr>
        <b/>
        <sz val="22"/>
        <color indexed="9"/>
        <rFont val="Arial"/>
        <family val="2"/>
      </rPr>
      <t>moderata i</t>
    </r>
    <r>
      <rPr>
        <sz val="22"/>
        <color indexed="9"/>
        <rFont val="Arial"/>
        <family val="2"/>
      </rPr>
      <t>n uso attrezzi o ogni altra azione lavorativa</t>
    </r>
  </si>
  <si>
    <r>
      <t>forza forte o molto forte (picchi di forza</t>
    </r>
    <r>
      <rPr>
        <sz val="22"/>
        <color indexed="9"/>
        <rFont val="Arial"/>
        <family val="2"/>
      </rPr>
      <t xml:space="preserve"> ) in uso attrezzi o ogni altra azione lavorativa</t>
    </r>
  </si>
  <si>
    <r>
      <t xml:space="preserve">             </t>
    </r>
    <r>
      <rPr>
        <b/>
        <sz val="22"/>
        <rFont val="Arial"/>
        <family val="2"/>
      </rPr>
      <t xml:space="preserve">       A)</t>
    </r>
    <r>
      <rPr>
        <sz val="22"/>
        <rFont val="Arial"/>
        <family val="2"/>
      </rPr>
      <t xml:space="preserve">
 poche azioni (meno di 1 ogni 2 secondi)</t>
    </r>
  </si>
  <si>
    <r>
      <t xml:space="preserve">     </t>
    </r>
    <r>
      <rPr>
        <b/>
        <sz val="22"/>
        <rFont val="Arial"/>
        <family val="2"/>
      </rPr>
      <t xml:space="preserve">  tra A) e C)</t>
    </r>
    <r>
      <rPr>
        <sz val="22"/>
        <rFont val="Arial"/>
        <family val="2"/>
      </rPr>
      <t xml:space="preserve">
oppure tiene un'oggetto in mano per buona parte del tempo (STATICA)</t>
    </r>
  </si>
  <si>
    <r>
      <t xml:space="preserve">                C)
</t>
    </r>
    <r>
      <rPr>
        <sz val="22"/>
        <rFont val="Arial"/>
        <family val="2"/>
      </rPr>
      <t xml:space="preserve"> Azioni molto veloci: non si riescono a contare (più di una al secondo e oltre)</t>
    </r>
  </si>
  <si>
    <r>
      <t xml:space="preserve">PRESENZA DI COMPITO RIPETITIVO </t>
    </r>
    <r>
      <rPr>
        <sz val="22"/>
        <rFont val="Arial"/>
        <family val="2"/>
      </rPr>
      <t>= il termine non e' sinonimo di presenza di rischio.La checklist va applicata quando il compito e' organizzato a cicli, indipendentemente dalla loro durata, o quando il compito è caratterizzato dalla ripetizione degli stessi</t>
    </r>
  </si>
  <si>
    <t>26-1/2018 copyright Daniela Colombini</t>
  </si>
  <si>
    <t>IL MANICO DEL COLTELLO PROVOCA COMPRESSIONI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</si>
</sst>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0.0"/>
    <numFmt numFmtId="166" formatCode="_([$€]* #,##0.00_);_([$€]* \(#,##0.00\);_([$€]* &quot;-&quot;??_);_(@_)"/>
    <numFmt numFmtId="167" formatCode="_-* #,##0_-;\-* #,##0_-;_-* &quot;-&quot;??_-;_-@_-"/>
    <numFmt numFmtId="168" formatCode="_-* #,##0.000_-;\-* #,##0.000_-;_-* &quot;-&quot;???_-;_-@_-"/>
    <numFmt numFmtId="169" formatCode=";;;"/>
    <numFmt numFmtId="170" formatCode="_-* #,##0.0000_-;\-* #,##0.0000_-;_-* &quot;-&quot;???_-;_-@_-"/>
  </numFmts>
  <fonts count="89" x14ac:knownFonts="1">
    <font>
      <sz val="10"/>
      <name val="Arial"/>
    </font>
    <font>
      <sz val="10"/>
      <name val="Arial"/>
      <family val="2"/>
    </font>
    <font>
      <b/>
      <sz val="12"/>
      <name val="Arial"/>
      <family val="2"/>
    </font>
    <font>
      <b/>
      <sz val="10"/>
      <name val="Arial"/>
      <family val="2"/>
    </font>
    <font>
      <sz val="16"/>
      <name val="Arial"/>
      <family val="2"/>
    </font>
    <font>
      <sz val="14"/>
      <name val="Arial"/>
      <family val="2"/>
    </font>
    <font>
      <sz val="12"/>
      <name val="Arial"/>
      <family val="2"/>
    </font>
    <font>
      <sz val="14"/>
      <name val="Arial Narrow"/>
      <family val="2"/>
    </font>
    <font>
      <b/>
      <sz val="14"/>
      <name val="Arial Black"/>
      <family val="2"/>
    </font>
    <font>
      <b/>
      <sz val="12"/>
      <color indexed="63"/>
      <name val="Arial Narrow"/>
      <family val="2"/>
    </font>
    <font>
      <b/>
      <sz val="14"/>
      <color indexed="63"/>
      <name val="Arial Narrow"/>
      <family val="2"/>
    </font>
    <font>
      <b/>
      <sz val="16"/>
      <name val="Arial"/>
      <family val="2"/>
    </font>
    <font>
      <b/>
      <sz val="12"/>
      <color indexed="61"/>
      <name val="Arial"/>
      <family val="2"/>
    </font>
    <font>
      <b/>
      <sz val="12"/>
      <color indexed="63"/>
      <name val="Arial"/>
      <family val="2"/>
    </font>
    <font>
      <b/>
      <sz val="18"/>
      <name val="Arial Black"/>
      <family val="2"/>
    </font>
    <font>
      <b/>
      <sz val="14"/>
      <color indexed="13"/>
      <name val="Arial Black"/>
      <family val="2"/>
    </font>
    <font>
      <sz val="12"/>
      <name val="Arial Narrow"/>
      <family val="2"/>
    </font>
    <font>
      <b/>
      <sz val="14"/>
      <name val="Arial"/>
      <family val="2"/>
    </font>
    <font>
      <sz val="16"/>
      <name val="Arial Black"/>
      <family val="2"/>
    </font>
    <font>
      <sz val="16"/>
      <color indexed="9"/>
      <name val="Arial Black"/>
      <family val="2"/>
    </font>
    <font>
      <b/>
      <sz val="20"/>
      <name val="Arial"/>
      <family val="2"/>
    </font>
    <font>
      <sz val="20"/>
      <name val="Arial"/>
      <family val="2"/>
    </font>
    <font>
      <sz val="11"/>
      <name val="Arial"/>
      <family val="2"/>
    </font>
    <font>
      <sz val="10"/>
      <color indexed="10"/>
      <name val="Arial"/>
      <family val="2"/>
    </font>
    <font>
      <b/>
      <sz val="12"/>
      <color indexed="10"/>
      <name val="Arial"/>
      <family val="2"/>
    </font>
    <font>
      <b/>
      <sz val="10"/>
      <color indexed="10"/>
      <name val="Arial"/>
      <family val="2"/>
    </font>
    <font>
      <b/>
      <sz val="20"/>
      <color indexed="13"/>
      <name val="Arial"/>
      <family val="2"/>
    </font>
    <font>
      <sz val="10"/>
      <name val="Arial Narrow"/>
      <family val="2"/>
    </font>
    <font>
      <u/>
      <sz val="5"/>
      <color indexed="12"/>
      <name val="Arial"/>
      <family val="2"/>
    </font>
    <font>
      <b/>
      <sz val="24"/>
      <color indexed="8"/>
      <name val="Arial"/>
      <family val="2"/>
    </font>
    <font>
      <sz val="14"/>
      <name val="Arial Black"/>
      <family val="2"/>
    </font>
    <font>
      <sz val="16"/>
      <name val="Arial Narrow"/>
      <family val="2"/>
    </font>
    <font>
      <sz val="12"/>
      <name val="Arial"/>
      <family val="2"/>
    </font>
    <font>
      <sz val="18"/>
      <name val="Arial"/>
      <family val="2"/>
    </font>
    <font>
      <sz val="16"/>
      <name val="Arial"/>
      <family val="2"/>
    </font>
    <font>
      <b/>
      <sz val="16"/>
      <color indexed="9"/>
      <name val="Tahoma"/>
      <family val="2"/>
    </font>
    <font>
      <b/>
      <sz val="24"/>
      <color indexed="13"/>
      <name val="Tahoma"/>
      <family val="2"/>
    </font>
    <font>
      <sz val="20"/>
      <name val="Arial"/>
      <family val="2"/>
    </font>
    <font>
      <sz val="14"/>
      <name val="Arial"/>
      <family val="2"/>
    </font>
    <font>
      <sz val="16"/>
      <color indexed="9"/>
      <name val="Arial"/>
      <family val="2"/>
    </font>
    <font>
      <b/>
      <sz val="16"/>
      <color indexed="9"/>
      <name val="Arial"/>
      <family val="2"/>
    </font>
    <font>
      <sz val="16"/>
      <color indexed="57"/>
      <name val="Arial Black"/>
      <family val="2"/>
    </font>
    <font>
      <b/>
      <sz val="18"/>
      <color indexed="8"/>
      <name val="Arial"/>
      <family val="2"/>
    </font>
    <font>
      <sz val="28"/>
      <name val="Arial"/>
      <family val="2"/>
    </font>
    <font>
      <sz val="10"/>
      <name val="Arial"/>
      <family val="2"/>
    </font>
    <font>
      <b/>
      <sz val="18"/>
      <name val="Arial"/>
      <family val="2"/>
    </font>
    <font>
      <b/>
      <sz val="14"/>
      <name val="Arial Narrow"/>
      <family val="2"/>
    </font>
    <font>
      <b/>
      <sz val="14"/>
      <color indexed="13"/>
      <name val="Arial Narrow"/>
      <family val="2"/>
    </font>
    <font>
      <b/>
      <sz val="14"/>
      <color indexed="13"/>
      <name val="Arial"/>
      <family val="2"/>
    </font>
    <font>
      <sz val="18"/>
      <color indexed="9"/>
      <name val="Arial"/>
      <family val="2"/>
    </font>
    <font>
      <b/>
      <sz val="18"/>
      <color indexed="9"/>
      <name val="Tahoma"/>
      <family val="2"/>
    </font>
    <font>
      <b/>
      <sz val="20"/>
      <color indexed="13"/>
      <name val="Tahoma"/>
      <family val="2"/>
    </font>
    <font>
      <b/>
      <sz val="36"/>
      <name val="Arial"/>
      <family val="2"/>
    </font>
    <font>
      <b/>
      <sz val="36"/>
      <name val="Arial Black"/>
      <family val="2"/>
    </font>
    <font>
      <sz val="18"/>
      <name val="Arial"/>
      <family val="2"/>
    </font>
    <font>
      <sz val="18"/>
      <color indexed="9"/>
      <name val="Arial"/>
      <family val="2"/>
    </font>
    <font>
      <sz val="22"/>
      <name val="Arial"/>
      <family val="2"/>
    </font>
    <font>
      <b/>
      <sz val="20"/>
      <color indexed="63"/>
      <name val="Arial Narrow"/>
      <family val="2"/>
    </font>
    <font>
      <sz val="20"/>
      <color indexed="9"/>
      <name val="Arial"/>
      <family val="2"/>
    </font>
    <font>
      <b/>
      <sz val="24"/>
      <name val="Arial"/>
      <family val="2"/>
    </font>
    <font>
      <sz val="24"/>
      <name val="Arial"/>
      <family val="2"/>
    </font>
    <font>
      <b/>
      <sz val="20"/>
      <color indexed="9"/>
      <name val="Arial"/>
      <family val="2"/>
    </font>
    <font>
      <b/>
      <sz val="22"/>
      <color indexed="9"/>
      <name val="Arial"/>
      <family val="2"/>
    </font>
    <font>
      <sz val="22"/>
      <color indexed="9"/>
      <name val="Arial"/>
      <family val="2"/>
    </font>
    <font>
      <b/>
      <sz val="36"/>
      <color indexed="8"/>
      <name val="Arial"/>
      <family val="2"/>
    </font>
    <font>
      <sz val="22"/>
      <color indexed="9"/>
      <name val="Tahoma"/>
      <family val="2"/>
    </font>
    <font>
      <b/>
      <sz val="22"/>
      <color indexed="13"/>
      <name val="Tahoma"/>
      <family val="2"/>
    </font>
    <font>
      <b/>
      <sz val="24"/>
      <color indexed="9"/>
      <name val="Tahoma"/>
      <family val="2"/>
    </font>
    <font>
      <b/>
      <sz val="22"/>
      <color indexed="63"/>
      <name val="Arial Narrow"/>
      <family val="2"/>
    </font>
    <font>
      <b/>
      <sz val="36"/>
      <color indexed="9"/>
      <name val="Arial"/>
      <family val="2"/>
    </font>
    <font>
      <b/>
      <sz val="16"/>
      <name val="Arial Black"/>
      <family val="2"/>
    </font>
    <font>
      <b/>
      <sz val="28"/>
      <color indexed="8"/>
      <name val="Arial"/>
      <family val="2"/>
    </font>
    <font>
      <sz val="26"/>
      <name val="Arial"/>
      <family val="2"/>
    </font>
    <font>
      <b/>
      <sz val="24"/>
      <color indexed="9"/>
      <name val="Arial Black"/>
      <family val="2"/>
    </font>
    <font>
      <b/>
      <sz val="20"/>
      <color indexed="63"/>
      <name val="Arial"/>
      <family val="2"/>
    </font>
    <font>
      <sz val="20"/>
      <color indexed="57"/>
      <name val="Arial Black"/>
      <family val="2"/>
    </font>
    <font>
      <b/>
      <sz val="24"/>
      <color indexed="9"/>
      <name val="Arial"/>
      <family val="2"/>
    </font>
    <font>
      <sz val="24"/>
      <name val="Arial Black"/>
      <family val="2"/>
    </font>
    <font>
      <sz val="24"/>
      <name val="Arial Narrow"/>
      <family val="2"/>
    </font>
    <font>
      <sz val="24"/>
      <color indexed="8"/>
      <name val="Arial"/>
      <family val="2"/>
    </font>
    <font>
      <b/>
      <sz val="20"/>
      <color theme="0"/>
      <name val="Arial"/>
      <family val="2"/>
    </font>
    <font>
      <b/>
      <sz val="22"/>
      <name val="Arial"/>
      <family val="2"/>
    </font>
    <font>
      <sz val="22"/>
      <color indexed="42"/>
      <name val="Arial Black"/>
      <family val="2"/>
    </font>
    <font>
      <sz val="22"/>
      <color indexed="50"/>
      <name val="Arial Black"/>
      <family val="2"/>
    </font>
    <font>
      <sz val="22"/>
      <color indexed="63"/>
      <name val="Arial Narrow"/>
      <family val="2"/>
    </font>
    <font>
      <sz val="22"/>
      <name val="Arial Narrow"/>
      <family val="2"/>
    </font>
    <font>
      <sz val="22"/>
      <name val="Arial Black"/>
      <family val="2"/>
    </font>
    <font>
      <sz val="14"/>
      <color theme="0"/>
      <name val="Arial"/>
      <family val="2"/>
    </font>
    <font>
      <sz val="20"/>
      <color theme="0"/>
      <name val="Arial"/>
      <family val="2"/>
    </font>
  </fonts>
  <fills count="1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23"/>
        <bgColor indexed="64"/>
      </patternFill>
    </fill>
    <fill>
      <patternFill patternType="solid">
        <fgColor indexed="50"/>
        <bgColor indexed="64"/>
      </patternFill>
    </fill>
    <fill>
      <patternFill patternType="solid">
        <fgColor indexed="57"/>
        <bgColor indexed="64"/>
      </patternFill>
    </fill>
    <fill>
      <patternFill patternType="solid">
        <fgColor indexed="42"/>
        <bgColor indexed="64"/>
      </patternFill>
    </fill>
    <fill>
      <patternFill patternType="solid">
        <fgColor indexed="61"/>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indexed="8"/>
        <bgColor indexed="64"/>
      </patternFill>
    </fill>
    <fill>
      <patternFill patternType="solid">
        <fgColor indexed="51"/>
        <bgColor indexed="64"/>
      </patternFill>
    </fill>
    <fill>
      <patternFill patternType="solid">
        <fgColor rgb="FFFF0000"/>
        <bgColor indexed="64"/>
      </patternFill>
    </fill>
    <fill>
      <patternFill patternType="solid">
        <fgColor rgb="FFCC00FF"/>
        <bgColor indexed="64"/>
      </patternFill>
    </fill>
    <fill>
      <patternFill patternType="solid">
        <fgColor theme="5" tint="0.79998168889431442"/>
        <bgColor indexed="64"/>
      </patternFill>
    </fill>
  </fills>
  <borders count="59">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0" fontId="28" fillId="0" borderId="0" applyNumberFormat="0" applyFill="0" applyBorder="0" applyAlignment="0" applyProtection="0">
      <alignment vertical="top"/>
      <protection locked="0"/>
    </xf>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51">
    <xf numFmtId="0" fontId="0" fillId="0" borderId="0" xfId="0"/>
    <xf numFmtId="0" fontId="0" fillId="0" borderId="0" xfId="0" applyProtection="1"/>
    <xf numFmtId="0" fontId="0" fillId="2" borderId="1" xfId="0" applyFill="1" applyBorder="1" applyProtection="1"/>
    <xf numFmtId="0" fontId="0" fillId="2" borderId="0" xfId="0" applyFill="1" applyBorder="1" applyProtection="1"/>
    <xf numFmtId="0" fontId="3" fillId="0" borderId="0" xfId="0" applyFont="1" applyFill="1" applyBorder="1" applyAlignment="1" applyProtection="1">
      <alignment horizontal="center"/>
    </xf>
    <xf numFmtId="0" fontId="0" fillId="0" borderId="0" xfId="0" applyFill="1" applyBorder="1" applyProtection="1"/>
    <xf numFmtId="0" fontId="0" fillId="0" borderId="0" xfId="0" applyBorder="1" applyProtection="1"/>
    <xf numFmtId="0" fontId="0" fillId="0" borderId="0" xfId="0" applyFill="1" applyProtection="1"/>
    <xf numFmtId="0" fontId="0" fillId="0" borderId="0" xfId="0" applyAlignment="1" applyProtection="1">
      <alignment horizontal="center" vertical="center" wrapText="1"/>
    </xf>
    <xf numFmtId="0" fontId="3" fillId="3" borderId="3" xfId="0" applyFont="1" applyFill="1" applyBorder="1" applyAlignment="1" applyProtection="1">
      <alignment horizontal="center"/>
    </xf>
    <xf numFmtId="0" fontId="0" fillId="0" borderId="0" xfId="0" applyFill="1" applyBorder="1" applyAlignment="1" applyProtection="1">
      <alignment vertical="top" wrapText="1"/>
    </xf>
    <xf numFmtId="0" fontId="3" fillId="0" borderId="0" xfId="0" applyFont="1" applyFill="1" applyBorder="1" applyAlignment="1" applyProtection="1">
      <alignment textRotation="90"/>
    </xf>
    <xf numFmtId="0" fontId="14" fillId="0" borderId="0" xfId="0" applyFont="1" applyFill="1" applyBorder="1" applyAlignment="1" applyProtection="1">
      <alignment horizontal="center" vertical="center"/>
    </xf>
    <xf numFmtId="0" fontId="7" fillId="0" borderId="0" xfId="0" applyFont="1" applyFill="1" applyBorder="1" applyAlignment="1" applyProtection="1">
      <alignment wrapText="1"/>
    </xf>
    <xf numFmtId="0" fontId="15" fillId="0" borderId="0" xfId="0" applyFont="1" applyFill="1" applyBorder="1" applyAlignment="1" applyProtection="1">
      <alignment horizontal="center" vertical="center"/>
    </xf>
    <xf numFmtId="0" fontId="0" fillId="2" borderId="0" xfId="0" applyFill="1" applyProtection="1"/>
    <xf numFmtId="0" fontId="18" fillId="0" borderId="0" xfId="0" applyFont="1" applyFill="1" applyBorder="1" applyAlignment="1" applyProtection="1">
      <alignment horizontal="left"/>
    </xf>
    <xf numFmtId="0" fontId="19" fillId="0" borderId="0" xfId="0" applyFont="1" applyFill="1" applyBorder="1" applyAlignment="1" applyProtection="1">
      <alignment horizontal="center"/>
    </xf>
    <xf numFmtId="0" fontId="0" fillId="4" borderId="2" xfId="0" applyFill="1" applyBorder="1" applyProtection="1"/>
    <xf numFmtId="0" fontId="23" fillId="0" borderId="0" xfId="0" applyFont="1" applyFill="1" applyBorder="1" applyProtection="1"/>
    <xf numFmtId="0" fontId="0" fillId="0" borderId="0" xfId="0" applyFill="1" applyBorder="1" applyAlignment="1" applyProtection="1"/>
    <xf numFmtId="0" fontId="22" fillId="0" borderId="0" xfId="0" applyFont="1" applyFill="1" applyProtection="1"/>
    <xf numFmtId="0" fontId="22" fillId="0" borderId="0" xfId="0" applyFont="1" applyFill="1" applyBorder="1" applyProtection="1"/>
    <xf numFmtId="165" fontId="25" fillId="0" borderId="0" xfId="0" applyNumberFormat="1" applyFont="1" applyFill="1" applyBorder="1" applyAlignment="1" applyProtection="1">
      <alignment horizontal="left"/>
    </xf>
    <xf numFmtId="0" fontId="23" fillId="0" borderId="0" xfId="0" applyFont="1" applyFill="1" applyBorder="1" applyAlignment="1" applyProtection="1">
      <alignment horizontal="center"/>
    </xf>
    <xf numFmtId="0" fontId="0" fillId="2" borderId="4" xfId="0" applyFill="1" applyBorder="1" applyProtection="1"/>
    <xf numFmtId="0" fontId="0" fillId="2" borderId="5" xfId="0" applyFill="1" applyBorder="1" applyProtection="1"/>
    <xf numFmtId="0" fontId="0" fillId="2" borderId="6" xfId="0" applyFill="1" applyBorder="1" applyProtection="1"/>
    <xf numFmtId="0" fontId="0" fillId="0" borderId="0" xfId="0" applyFill="1" applyBorder="1" applyAlignment="1">
      <alignment horizontal="center"/>
    </xf>
    <xf numFmtId="9" fontId="0" fillId="0" borderId="0" xfId="0" applyNumberFormat="1" applyFill="1" applyBorder="1" applyAlignment="1">
      <alignment horizontal="center"/>
    </xf>
    <xf numFmtId="0" fontId="20" fillId="2" borderId="2" xfId="0" applyFont="1" applyFill="1" applyBorder="1" applyAlignment="1" applyProtection="1">
      <alignment horizontal="center" vertical="center" wrapText="1"/>
      <protection locked="0"/>
    </xf>
    <xf numFmtId="0" fontId="37" fillId="4" borderId="2" xfId="0" applyFont="1" applyFill="1" applyBorder="1" applyProtection="1"/>
    <xf numFmtId="0" fontId="0" fillId="5" borderId="7" xfId="0" applyFill="1" applyBorder="1" applyProtection="1"/>
    <xf numFmtId="0" fontId="0" fillId="5" borderId="8" xfId="0" applyFill="1" applyBorder="1" applyProtection="1"/>
    <xf numFmtId="0" fontId="0" fillId="5" borderId="0" xfId="0" applyFill="1" applyBorder="1" applyProtection="1"/>
    <xf numFmtId="0" fontId="0" fillId="5" borderId="1" xfId="0" applyFill="1" applyBorder="1" applyProtection="1"/>
    <xf numFmtId="0" fontId="0" fillId="5" borderId="9" xfId="0" applyFill="1" applyBorder="1" applyProtection="1"/>
    <xf numFmtId="0" fontId="3" fillId="5" borderId="0" xfId="0" applyFont="1" applyFill="1" applyBorder="1" applyProtection="1"/>
    <xf numFmtId="0" fontId="4" fillId="5" borderId="0" xfId="0" applyFont="1" applyFill="1" applyBorder="1" applyProtection="1"/>
    <xf numFmtId="0" fontId="34" fillId="5" borderId="0" xfId="0" applyFont="1" applyFill="1" applyBorder="1" applyAlignment="1" applyProtection="1">
      <alignment horizontal="left"/>
    </xf>
    <xf numFmtId="0" fontId="0" fillId="5" borderId="0" xfId="0" applyFill="1" applyBorder="1" applyAlignment="1" applyProtection="1">
      <alignment horizontal="left"/>
    </xf>
    <xf numFmtId="0" fontId="31" fillId="5" borderId="0" xfId="0" applyFont="1" applyFill="1" applyBorder="1" applyAlignment="1" applyProtection="1">
      <alignment horizontal="left"/>
    </xf>
    <xf numFmtId="0" fontId="11" fillId="5" borderId="0" xfId="0" applyFont="1" applyFill="1" applyBorder="1" applyAlignment="1" applyProtection="1">
      <alignment horizontal="left"/>
    </xf>
    <xf numFmtId="0" fontId="0" fillId="5" borderId="0" xfId="0" applyFill="1" applyBorder="1" applyAlignment="1" applyProtection="1">
      <alignment horizontal="center" vertical="center" wrapText="1"/>
    </xf>
    <xf numFmtId="0" fontId="9" fillId="5" borderId="0" xfId="0" applyFont="1" applyFill="1" applyBorder="1" applyAlignment="1" applyProtection="1">
      <alignment vertical="center"/>
    </xf>
    <xf numFmtId="0" fontId="10" fillId="5" borderId="0" xfId="0" applyFont="1" applyFill="1" applyBorder="1" applyAlignment="1" applyProtection="1">
      <alignment vertical="center"/>
    </xf>
    <xf numFmtId="0" fontId="2" fillId="5" borderId="0" xfId="0" applyFont="1" applyFill="1" applyBorder="1" applyAlignment="1" applyProtection="1">
      <alignment horizontal="center" vertical="center" wrapText="1"/>
    </xf>
    <xf numFmtId="0" fontId="13" fillId="5" borderId="0" xfId="0" applyFont="1" applyFill="1" applyBorder="1" applyAlignment="1" applyProtection="1">
      <alignment horizontal="left" vertical="center" wrapText="1"/>
    </xf>
    <xf numFmtId="0" fontId="39" fillId="5" borderId="0" xfId="0" applyFont="1" applyFill="1" applyBorder="1" applyAlignment="1" applyProtection="1">
      <alignment horizontal="left"/>
    </xf>
    <xf numFmtId="0" fontId="0" fillId="5" borderId="0" xfId="0" applyFill="1" applyBorder="1" applyAlignment="1" applyProtection="1">
      <alignment wrapText="1"/>
    </xf>
    <xf numFmtId="0" fontId="41" fillId="7" borderId="13" xfId="0" applyFont="1" applyFill="1" applyBorder="1" applyAlignment="1" applyProtection="1">
      <alignment horizontal="center" vertical="center" wrapText="1"/>
    </xf>
    <xf numFmtId="0" fontId="41" fillId="7" borderId="14" xfId="0" applyFont="1" applyFill="1" applyBorder="1" applyAlignment="1" applyProtection="1">
      <alignment horizontal="center" vertical="center" wrapText="1"/>
    </xf>
    <xf numFmtId="0" fontId="41" fillId="7" borderId="15" xfId="0" applyFont="1" applyFill="1" applyBorder="1" applyAlignment="1" applyProtection="1">
      <alignment horizontal="center" vertical="center" wrapText="1"/>
    </xf>
    <xf numFmtId="0" fontId="41" fillId="7" borderId="16" xfId="0" applyFont="1" applyFill="1" applyBorder="1" applyAlignment="1" applyProtection="1">
      <alignment horizontal="center" vertical="center" wrapText="1"/>
    </xf>
    <xf numFmtId="0" fontId="0" fillId="5" borderId="19" xfId="0" applyFill="1" applyBorder="1" applyProtection="1"/>
    <xf numFmtId="0" fontId="0" fillId="8" borderId="20" xfId="0" applyFill="1" applyBorder="1" applyProtection="1"/>
    <xf numFmtId="0" fontId="0" fillId="8" borderId="21" xfId="0" applyFill="1" applyBorder="1" applyProtection="1"/>
    <xf numFmtId="0" fontId="0" fillId="8" borderId="9" xfId="0" applyFill="1" applyBorder="1" applyAlignment="1" applyProtection="1">
      <alignment horizontal="center" vertical="center" wrapText="1"/>
    </xf>
    <xf numFmtId="0" fontId="0" fillId="8" borderId="9" xfId="0" applyFill="1" applyBorder="1" applyAlignment="1" applyProtection="1">
      <alignment vertical="top" wrapText="1"/>
    </xf>
    <xf numFmtId="0" fontId="0" fillId="8" borderId="9" xfId="0" applyFill="1" applyBorder="1" applyProtection="1"/>
    <xf numFmtId="0" fontId="0" fillId="8" borderId="10" xfId="0" applyFill="1" applyBorder="1" applyAlignment="1" applyProtection="1">
      <alignment horizontal="center" vertical="center" wrapText="1"/>
    </xf>
    <xf numFmtId="0" fontId="12" fillId="8" borderId="10" xfId="0" applyFont="1" applyFill="1" applyBorder="1" applyAlignment="1" applyProtection="1">
      <alignment vertical="center" wrapText="1"/>
    </xf>
    <xf numFmtId="0" fontId="13" fillId="8" borderId="10" xfId="0" applyFont="1" applyFill="1" applyBorder="1" applyAlignment="1" applyProtection="1">
      <alignment horizontal="left" vertical="center" wrapText="1"/>
    </xf>
    <xf numFmtId="0" fontId="6" fillId="8" borderId="10" xfId="0" applyFont="1" applyFill="1" applyBorder="1" applyAlignment="1" applyProtection="1">
      <alignment vertical="top" wrapText="1"/>
    </xf>
    <xf numFmtId="0" fontId="0" fillId="8" borderId="10" xfId="0" applyFill="1" applyBorder="1" applyProtection="1"/>
    <xf numFmtId="0" fontId="0" fillId="5" borderId="0" xfId="0" applyFill="1" applyBorder="1" applyAlignment="1" applyProtection="1">
      <alignment horizontal="left" vertical="center"/>
    </xf>
    <xf numFmtId="0" fontId="27" fillId="5" borderId="0" xfId="0" applyFont="1" applyFill="1" applyBorder="1" applyAlignment="1" applyProtection="1">
      <alignment wrapText="1"/>
    </xf>
    <xf numFmtId="0" fontId="0" fillId="5" borderId="4" xfId="0" applyFill="1" applyBorder="1" applyProtection="1"/>
    <xf numFmtId="0" fontId="0" fillId="5" borderId="5" xfId="0" applyFill="1" applyBorder="1" applyProtection="1"/>
    <xf numFmtId="0" fontId="43" fillId="5" borderId="5" xfId="0" applyFont="1" applyFill="1" applyBorder="1" applyProtection="1"/>
    <xf numFmtId="0" fontId="0" fillId="5" borderId="6" xfId="0" applyFill="1" applyBorder="1" applyProtection="1"/>
    <xf numFmtId="0" fontId="3" fillId="5" borderId="0" xfId="0" applyFont="1" applyFill="1" applyBorder="1" applyAlignment="1" applyProtection="1">
      <alignment vertical="center" wrapText="1"/>
    </xf>
    <xf numFmtId="0" fontId="3" fillId="8" borderId="10" xfId="0" applyFont="1" applyFill="1" applyBorder="1" applyAlignment="1" applyProtection="1">
      <alignment horizontal="center"/>
    </xf>
    <xf numFmtId="0" fontId="3" fillId="8" borderId="22" xfId="0" applyFont="1" applyFill="1" applyBorder="1" applyAlignment="1" applyProtection="1">
      <alignment horizontal="center"/>
    </xf>
    <xf numFmtId="0" fontId="0" fillId="0" borderId="0" xfId="0" applyAlignment="1" applyProtection="1">
      <alignment horizontal="left" vertical="center"/>
    </xf>
    <xf numFmtId="0" fontId="1" fillId="0" borderId="23" xfId="0" applyFont="1" applyFill="1" applyBorder="1" applyAlignment="1" applyProtection="1">
      <alignment horizontal="center" wrapText="1"/>
    </xf>
    <xf numFmtId="0" fontId="6" fillId="0" borderId="0" xfId="0" applyFont="1" applyFill="1" applyBorder="1" applyAlignment="1" applyProtection="1">
      <alignment vertical="top" wrapText="1"/>
    </xf>
    <xf numFmtId="0" fontId="6" fillId="0" borderId="23" xfId="0" applyFont="1" applyFill="1" applyBorder="1" applyProtection="1"/>
    <xf numFmtId="0" fontId="8" fillId="0" borderId="0" xfId="0" applyFont="1" applyFill="1" applyBorder="1" applyAlignment="1" applyProtection="1">
      <alignment horizontal="center"/>
    </xf>
    <xf numFmtId="167" fontId="44" fillId="0" borderId="0" xfId="3" applyNumberFormat="1" applyFont="1" applyFill="1" applyBorder="1" applyAlignment="1">
      <alignment horizontal="center"/>
    </xf>
    <xf numFmtId="0" fontId="3" fillId="5" borderId="0" xfId="0" applyFont="1" applyFill="1" applyBorder="1" applyAlignment="1" applyProtection="1">
      <alignment horizontal="left" vertical="top"/>
    </xf>
    <xf numFmtId="43" fontId="44" fillId="0" borderId="0" xfId="3" applyFont="1" applyProtection="1"/>
    <xf numFmtId="2" fontId="38" fillId="0" borderId="0" xfId="0" applyNumberFormat="1" applyFont="1" applyFill="1" applyBorder="1"/>
    <xf numFmtId="169" fontId="38" fillId="0" borderId="0" xfId="0" applyNumberFormat="1" applyFont="1" applyFill="1" applyBorder="1"/>
    <xf numFmtId="2" fontId="38" fillId="0" borderId="0" xfId="0" applyNumberFormat="1" applyFont="1"/>
    <xf numFmtId="2" fontId="38" fillId="3" borderId="2" xfId="0" applyNumberFormat="1" applyFont="1" applyFill="1" applyBorder="1"/>
    <xf numFmtId="2" fontId="38" fillId="3" borderId="2" xfId="3" applyNumberFormat="1" applyFont="1" applyFill="1" applyBorder="1"/>
    <xf numFmtId="169" fontId="38" fillId="3" borderId="2" xfId="0" applyNumberFormat="1" applyFont="1" applyFill="1" applyBorder="1"/>
    <xf numFmtId="0" fontId="0" fillId="0" borderId="20" xfId="0" applyFill="1" applyBorder="1" applyProtection="1"/>
    <xf numFmtId="0" fontId="0" fillId="0" borderId="11" xfId="0" applyFill="1" applyBorder="1" applyProtection="1"/>
    <xf numFmtId="0" fontId="0" fillId="0" borderId="26" xfId="0" applyFill="1" applyBorder="1" applyProtection="1"/>
    <xf numFmtId="0" fontId="0" fillId="0" borderId="10" xfId="0" applyFill="1" applyBorder="1" applyProtection="1"/>
    <xf numFmtId="0" fontId="0" fillId="0" borderId="27" xfId="0" applyFill="1" applyBorder="1" applyProtection="1"/>
    <xf numFmtId="0" fontId="0" fillId="0" borderId="10" xfId="0" applyBorder="1" applyProtection="1"/>
    <xf numFmtId="0" fontId="0" fillId="0" borderId="27" xfId="0" applyBorder="1" applyProtection="1"/>
    <xf numFmtId="0" fontId="0" fillId="0" borderId="10" xfId="0" applyFill="1" applyBorder="1" applyAlignment="1" applyProtection="1">
      <alignment horizontal="center"/>
    </xf>
    <xf numFmtId="0" fontId="0" fillId="0" borderId="28" xfId="0" applyBorder="1" applyProtection="1"/>
    <xf numFmtId="0" fontId="0" fillId="0" borderId="29" xfId="0" applyBorder="1" applyProtection="1"/>
    <xf numFmtId="0" fontId="41" fillId="7" borderId="20" xfId="0"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wrapText="1"/>
    </xf>
    <xf numFmtId="0" fontId="26" fillId="8" borderId="22" xfId="0" applyFont="1" applyFill="1" applyBorder="1" applyAlignment="1" applyProtection="1">
      <alignment horizontal="center"/>
    </xf>
    <xf numFmtId="0" fontId="4" fillId="5" borderId="0" xfId="0" applyFont="1" applyFill="1" applyBorder="1" applyAlignment="1" applyProtection="1">
      <alignment horizontal="center" vertical="center" wrapText="1"/>
    </xf>
    <xf numFmtId="0" fontId="22" fillId="0" borderId="28" xfId="0" applyFont="1" applyFill="1" applyBorder="1" applyProtection="1"/>
    <xf numFmtId="0" fontId="4" fillId="5" borderId="10" xfId="0" applyFont="1" applyFill="1" applyBorder="1" applyAlignment="1" applyProtection="1">
      <alignment horizontal="center" vertical="center" wrapText="1"/>
    </xf>
    <xf numFmtId="0" fontId="21" fillId="5" borderId="9"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protection locked="0"/>
    </xf>
    <xf numFmtId="0" fontId="32" fillId="4" borderId="2" xfId="0" applyFont="1" applyFill="1" applyBorder="1" applyProtection="1"/>
    <xf numFmtId="0" fontId="32" fillId="0" borderId="0" xfId="0" applyFont="1" applyFill="1" applyProtection="1"/>
    <xf numFmtId="0" fontId="32" fillId="10" borderId="2" xfId="0" applyFont="1" applyFill="1" applyBorder="1" applyProtection="1"/>
    <xf numFmtId="0" fontId="41" fillId="5" borderId="0" xfId="0" applyFont="1" applyFill="1" applyBorder="1" applyAlignment="1" applyProtection="1">
      <alignment horizontal="center" vertical="center" wrapText="1"/>
    </xf>
    <xf numFmtId="0" fontId="4" fillId="5" borderId="4" xfId="0" applyFont="1" applyFill="1" applyBorder="1" applyAlignment="1" applyProtection="1">
      <alignment vertical="top"/>
      <protection locked="0"/>
    </xf>
    <xf numFmtId="0" fontId="4" fillId="5" borderId="5" xfId="0" applyFont="1" applyFill="1" applyBorder="1" applyAlignment="1" applyProtection="1">
      <alignment vertical="top"/>
      <protection locked="0"/>
    </xf>
    <xf numFmtId="0" fontId="4" fillId="5" borderId="7" xfId="0" applyFont="1" applyFill="1" applyBorder="1" applyAlignment="1" applyProtection="1">
      <alignment vertical="top"/>
      <protection locked="0"/>
    </xf>
    <xf numFmtId="0" fontId="4" fillId="5" borderId="19" xfId="0" applyFont="1" applyFill="1" applyBorder="1" applyAlignment="1" applyProtection="1">
      <alignment vertical="top"/>
      <protection locked="0"/>
    </xf>
    <xf numFmtId="0" fontId="4" fillId="5" borderId="8" xfId="0" applyFont="1" applyFill="1" applyBorder="1" applyAlignment="1" applyProtection="1">
      <alignment vertical="top"/>
      <protection locked="0"/>
    </xf>
    <xf numFmtId="0" fontId="52" fillId="5" borderId="9" xfId="0" applyFont="1" applyFill="1" applyBorder="1" applyAlignment="1" applyProtection="1">
      <alignment horizontal="center" vertical="center" wrapText="1"/>
      <protection locked="0"/>
    </xf>
    <xf numFmtId="0" fontId="52" fillId="2" borderId="31" xfId="0" applyFont="1" applyFill="1" applyBorder="1" applyAlignment="1" applyProtection="1">
      <alignment horizontal="center" vertical="center" wrapText="1"/>
      <protection locked="0"/>
    </xf>
    <xf numFmtId="0" fontId="40" fillId="9" borderId="2" xfId="0" applyFont="1" applyFill="1" applyBorder="1" applyAlignment="1" applyProtection="1">
      <alignment vertical="center"/>
    </xf>
    <xf numFmtId="0" fontId="4" fillId="4" borderId="2" xfId="0" applyFont="1" applyFill="1" applyBorder="1" applyAlignment="1" applyProtection="1">
      <alignment horizontal="center" vertical="center"/>
    </xf>
    <xf numFmtId="0" fontId="44" fillId="8" borderId="10" xfId="0" applyFont="1" applyFill="1" applyBorder="1" applyAlignment="1" applyProtection="1">
      <alignment horizontal="left"/>
    </xf>
    <xf numFmtId="0" fontId="17" fillId="5" borderId="1" xfId="0" applyFont="1" applyFill="1" applyBorder="1" applyAlignment="1" applyProtection="1">
      <alignment horizontal="center" vertical="center"/>
    </xf>
    <xf numFmtId="0" fontId="5" fillId="5" borderId="0" xfId="0" applyFont="1" applyFill="1" applyBorder="1" applyAlignment="1" applyProtection="1">
      <alignment horizontal="left" vertical="center" wrapText="1"/>
    </xf>
    <xf numFmtId="0" fontId="5" fillId="5" borderId="0" xfId="0" applyFont="1" applyFill="1" applyBorder="1" applyAlignment="1" applyProtection="1">
      <alignment horizontal="center" vertical="center" wrapText="1"/>
    </xf>
    <xf numFmtId="0" fontId="17" fillId="5" borderId="0" xfId="0" applyFont="1" applyFill="1" applyBorder="1" applyAlignment="1" applyProtection="1">
      <alignment horizontal="center" vertical="center" wrapText="1"/>
    </xf>
    <xf numFmtId="0" fontId="17" fillId="5" borderId="0" xfId="0" applyFont="1" applyFill="1" applyBorder="1" applyAlignment="1" applyProtection="1">
      <alignment horizontal="left" vertical="center" wrapText="1"/>
    </xf>
    <xf numFmtId="0" fontId="5" fillId="5" borderId="9" xfId="0" applyFont="1" applyFill="1" applyBorder="1" applyAlignment="1" applyProtection="1">
      <alignment horizontal="center" vertical="center" wrapText="1"/>
    </xf>
    <xf numFmtId="0" fontId="4" fillId="4" borderId="2" xfId="0" applyFont="1" applyFill="1" applyBorder="1" applyAlignment="1" applyProtection="1">
      <alignment horizontal="center" vertical="center" wrapText="1"/>
    </xf>
    <xf numFmtId="0" fontId="38" fillId="8" borderId="10" xfId="0" applyFont="1" applyFill="1" applyBorder="1" applyAlignment="1" applyProtection="1">
      <alignment horizontal="left"/>
    </xf>
    <xf numFmtId="0" fontId="54" fillId="2" borderId="0" xfId="0" applyFont="1" applyFill="1" applyProtection="1"/>
    <xf numFmtId="0" fontId="3" fillId="0" borderId="0" xfId="0" applyFont="1" applyFill="1" applyBorder="1" applyAlignment="1">
      <alignment horizontal="left"/>
    </xf>
    <xf numFmtId="0" fontId="46" fillId="0" borderId="0" xfId="0" applyFont="1" applyFill="1" applyBorder="1" applyAlignment="1">
      <alignment horizontal="center" vertical="center" textRotation="90" wrapText="1"/>
    </xf>
    <xf numFmtId="0" fontId="16" fillId="0" borderId="0" xfId="0" applyFont="1" applyFill="1" applyBorder="1" applyAlignment="1">
      <alignment horizontal="center" vertical="center" textRotation="90" wrapText="1"/>
    </xf>
    <xf numFmtId="0" fontId="17" fillId="0" borderId="0" xfId="0" applyFont="1" applyFill="1" applyBorder="1" applyAlignment="1">
      <alignment horizontal="center" vertical="center" textRotation="90" wrapText="1"/>
    </xf>
    <xf numFmtId="0" fontId="44" fillId="0" borderId="0" xfId="0" applyFont="1" applyFill="1" applyBorder="1" applyAlignment="1">
      <alignment horizontal="center" vertical="center" textRotation="90" wrapText="1"/>
    </xf>
    <xf numFmtId="0" fontId="38" fillId="0" borderId="0" xfId="0" applyFont="1" applyFill="1" applyBorder="1" applyAlignment="1" applyProtection="1">
      <alignment horizontal="center"/>
    </xf>
    <xf numFmtId="0" fontId="38" fillId="0" borderId="0" xfId="0" applyFont="1" applyFill="1" applyBorder="1" applyAlignment="1" applyProtection="1">
      <alignment horizontal="center"/>
      <protection locked="0"/>
    </xf>
    <xf numFmtId="0" fontId="38" fillId="0" borderId="0" xfId="0" applyFont="1" applyFill="1" applyBorder="1" applyAlignment="1">
      <alignment horizontal="center"/>
    </xf>
    <xf numFmtId="165" fontId="40" fillId="0" borderId="0" xfId="0" applyNumberFormat="1" applyFont="1" applyFill="1" applyBorder="1" applyAlignment="1" applyProtection="1">
      <alignment horizontal="center" vertical="center"/>
    </xf>
    <xf numFmtId="0" fontId="0" fillId="5" borderId="9" xfId="0" applyFill="1" applyBorder="1" applyAlignment="1" applyProtection="1"/>
    <xf numFmtId="0" fontId="3" fillId="5" borderId="9" xfId="0" applyFont="1" applyFill="1" applyBorder="1" applyAlignment="1" applyProtection="1">
      <alignment horizontal="center"/>
    </xf>
    <xf numFmtId="0" fontId="0" fillId="5" borderId="9" xfId="0" applyFill="1" applyBorder="1" applyAlignment="1" applyProtection="1">
      <alignment horizontal="left"/>
    </xf>
    <xf numFmtId="0" fontId="6" fillId="5" borderId="9" xfId="0" applyFont="1" applyFill="1" applyBorder="1" applyAlignment="1" applyProtection="1">
      <alignment vertical="top" wrapText="1"/>
    </xf>
    <xf numFmtId="0" fontId="0" fillId="5" borderId="32" xfId="0" applyFill="1" applyBorder="1" applyProtection="1"/>
    <xf numFmtId="0" fontId="55" fillId="5" borderId="0" xfId="0" applyFont="1" applyFill="1" applyBorder="1" applyAlignment="1" applyProtection="1">
      <alignment horizontal="left" vertical="center"/>
    </xf>
    <xf numFmtId="0" fontId="5" fillId="8" borderId="10" xfId="0" applyFont="1" applyFill="1" applyBorder="1" applyAlignment="1" applyProtection="1">
      <alignment horizontal="left"/>
    </xf>
    <xf numFmtId="0" fontId="38" fillId="8" borderId="10" xfId="0" applyFont="1" applyFill="1" applyBorder="1" applyAlignment="1" applyProtection="1">
      <alignment horizontal="left" vertical="center"/>
    </xf>
    <xf numFmtId="0" fontId="11" fillId="4" borderId="14" xfId="0" applyFont="1" applyFill="1" applyBorder="1" applyAlignment="1" applyProtection="1">
      <alignment horizontal="center" vertical="center" wrapText="1"/>
    </xf>
    <xf numFmtId="0" fontId="52" fillId="4" borderId="33" xfId="0" applyFont="1" applyFill="1" applyBorder="1" applyAlignment="1" applyProtection="1">
      <alignment horizontal="center" vertical="center" wrapText="1"/>
    </xf>
    <xf numFmtId="0" fontId="40" fillId="9" borderId="3" xfId="0" applyFont="1" applyFill="1" applyBorder="1" applyAlignment="1" applyProtection="1">
      <alignment vertical="center"/>
    </xf>
    <xf numFmtId="0" fontId="11" fillId="4" borderId="20" xfId="0" applyFont="1" applyFill="1" applyBorder="1" applyAlignment="1" applyProtection="1">
      <alignment horizontal="center" vertical="center" wrapText="1"/>
    </xf>
    <xf numFmtId="0" fontId="52" fillId="4" borderId="26" xfId="0" applyFont="1" applyFill="1" applyBorder="1" applyAlignment="1" applyProtection="1">
      <alignment horizontal="center" vertical="center" wrapText="1"/>
    </xf>
    <xf numFmtId="0" fontId="41" fillId="7" borderId="12"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wrapText="1"/>
      <protection locked="0"/>
    </xf>
    <xf numFmtId="43" fontId="5" fillId="0" borderId="0" xfId="3" applyFont="1" applyProtection="1"/>
    <xf numFmtId="0" fontId="5" fillId="0" borderId="0" xfId="0" applyFont="1" applyProtection="1"/>
    <xf numFmtId="0" fontId="0" fillId="0" borderId="0" xfId="0" applyFill="1" applyAlignment="1" applyProtection="1">
      <alignment horizontal="left" vertical="center" wrapText="1"/>
    </xf>
    <xf numFmtId="0" fontId="32" fillId="0" borderId="0" xfId="0" applyFont="1" applyFill="1" applyBorder="1" applyAlignment="1" applyProtection="1">
      <alignment wrapText="1"/>
    </xf>
    <xf numFmtId="0" fontId="5" fillId="0" borderId="0" xfId="0" applyFont="1" applyFill="1" applyBorder="1" applyProtection="1"/>
    <xf numFmtId="2" fontId="56" fillId="0" borderId="0" xfId="3" applyNumberFormat="1" applyFont="1" applyProtection="1"/>
    <xf numFmtId="2" fontId="56" fillId="0" borderId="0" xfId="0" applyNumberFormat="1" applyFont="1" applyProtection="1"/>
    <xf numFmtId="2" fontId="29" fillId="0" borderId="0" xfId="1" applyNumberFormat="1" applyFont="1" applyFill="1" applyBorder="1" applyAlignment="1" applyProtection="1">
      <alignment vertical="center"/>
    </xf>
    <xf numFmtId="2" fontId="29" fillId="11" borderId="14" xfId="1" applyNumberFormat="1" applyFont="1" applyFill="1" applyBorder="1" applyAlignment="1" applyProtection="1">
      <alignment vertical="center"/>
    </xf>
    <xf numFmtId="0" fontId="59" fillId="2" borderId="2" xfId="0" applyFont="1" applyFill="1" applyBorder="1" applyAlignment="1" applyProtection="1">
      <alignment horizontal="center" vertical="center" wrapText="1"/>
      <protection locked="0"/>
    </xf>
    <xf numFmtId="0" fontId="60" fillId="5" borderId="0" xfId="0" applyFont="1" applyFill="1" applyBorder="1" applyAlignment="1" applyProtection="1">
      <alignment horizontal="center" vertical="center" wrapText="1"/>
    </xf>
    <xf numFmtId="1" fontId="59" fillId="4" borderId="2" xfId="0" applyNumberFormat="1" applyFont="1" applyFill="1" applyBorder="1" applyAlignment="1" applyProtection="1">
      <alignment horizontal="center" vertical="center" wrapText="1"/>
    </xf>
    <xf numFmtId="0" fontId="21" fillId="4" borderId="24" xfId="0" applyFont="1" applyFill="1" applyBorder="1" applyAlignment="1" applyProtection="1">
      <alignment horizontal="center" vertical="center"/>
    </xf>
    <xf numFmtId="0" fontId="21" fillId="4" borderId="12" xfId="0" applyFont="1" applyFill="1" applyBorder="1" applyAlignment="1" applyProtection="1">
      <alignment horizontal="center" vertical="center" wrapText="1"/>
    </xf>
    <xf numFmtId="0" fontId="61" fillId="5" borderId="0" xfId="0" applyFont="1" applyFill="1" applyBorder="1" applyAlignment="1" applyProtection="1">
      <alignment horizontal="left" vertical="center" wrapText="1"/>
    </xf>
    <xf numFmtId="0" fontId="0" fillId="0" borderId="5" xfId="0" applyBorder="1" applyProtection="1"/>
    <xf numFmtId="0" fontId="21" fillId="5" borderId="0" xfId="0" applyFont="1" applyFill="1" applyBorder="1" applyProtection="1"/>
    <xf numFmtId="0" fontId="52" fillId="2" borderId="2"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0" fontId="60" fillId="5" borderId="0" xfId="0" applyFont="1" applyFill="1" applyBorder="1" applyAlignment="1" applyProtection="1">
      <alignment horizontal="center" vertical="center" wrapText="1"/>
      <protection locked="0"/>
    </xf>
    <xf numFmtId="0" fontId="59" fillId="5" borderId="0" xfId="0" applyFont="1" applyFill="1" applyBorder="1" applyAlignment="1" applyProtection="1">
      <alignment horizontal="center" vertical="center" wrapText="1"/>
      <protection locked="0"/>
    </xf>
    <xf numFmtId="0" fontId="59" fillId="0" borderId="2" xfId="0" applyFont="1" applyBorder="1" applyAlignment="1" applyProtection="1">
      <alignment horizontal="center" vertical="center"/>
      <protection locked="0"/>
    </xf>
    <xf numFmtId="0" fontId="68" fillId="5" borderId="0" xfId="0" applyFont="1" applyFill="1" applyBorder="1" applyAlignment="1" applyProtection="1">
      <alignment vertical="center"/>
    </xf>
    <xf numFmtId="2" fontId="37" fillId="3" borderId="2" xfId="0" applyNumberFormat="1" applyFont="1" applyFill="1" applyBorder="1"/>
    <xf numFmtId="2" fontId="37" fillId="3" borderId="2" xfId="3" applyNumberFormat="1" applyFont="1" applyFill="1" applyBorder="1"/>
    <xf numFmtId="2" fontId="37" fillId="3" borderId="2" xfId="0" applyNumberFormat="1" applyFont="1" applyFill="1" applyBorder="1" applyAlignment="1">
      <alignment horizontal="right"/>
    </xf>
    <xf numFmtId="169" fontId="37" fillId="3" borderId="2" xfId="0" applyNumberFormat="1" applyFont="1" applyFill="1" applyBorder="1"/>
    <xf numFmtId="165" fontId="37" fillId="3" borderId="2" xfId="0" applyNumberFormat="1" applyFont="1" applyFill="1" applyBorder="1"/>
    <xf numFmtId="0" fontId="52" fillId="2" borderId="38" xfId="0" applyFont="1" applyFill="1" applyBorder="1" applyAlignment="1" applyProtection="1">
      <alignment horizontal="center" vertical="center" wrapText="1"/>
      <protection locked="0"/>
    </xf>
    <xf numFmtId="0" fontId="52" fillId="2" borderId="39" xfId="0" applyFont="1" applyFill="1" applyBorder="1" applyAlignment="1" applyProtection="1">
      <alignment horizontal="center" vertical="center" wrapText="1"/>
      <protection locked="0"/>
    </xf>
    <xf numFmtId="0" fontId="63" fillId="5" borderId="0" xfId="0" applyFont="1" applyFill="1" applyBorder="1" applyAlignment="1" applyProtection="1">
      <alignment horizontal="left" vertical="center"/>
    </xf>
    <xf numFmtId="0" fontId="54" fillId="0" borderId="0" xfId="0" applyFont="1" applyProtection="1"/>
    <xf numFmtId="9" fontId="54" fillId="0" borderId="0" xfId="4" applyFont="1" applyAlignment="1">
      <alignment horizontal="center"/>
    </xf>
    <xf numFmtId="43" fontId="54" fillId="0" borderId="0" xfId="3" applyFont="1" applyFill="1" applyBorder="1" applyAlignment="1" applyProtection="1">
      <alignment horizontal="center"/>
    </xf>
    <xf numFmtId="43" fontId="45" fillId="0" borderId="0" xfId="3" applyFont="1" applyFill="1" applyBorder="1" applyAlignment="1" applyProtection="1">
      <alignment horizontal="center"/>
    </xf>
    <xf numFmtId="168" fontId="45" fillId="0" borderId="0" xfId="3" applyNumberFormat="1" applyFont="1" applyFill="1" applyBorder="1" applyAlignment="1">
      <alignment horizontal="center"/>
    </xf>
    <xf numFmtId="43" fontId="54" fillId="0" borderId="0" xfId="3" applyFont="1" applyFill="1" applyBorder="1" applyProtection="1"/>
    <xf numFmtId="43" fontId="45" fillId="0" borderId="0" xfId="3" applyFont="1" applyFill="1" applyBorder="1" applyProtection="1"/>
    <xf numFmtId="170" fontId="45" fillId="0" borderId="0" xfId="3" applyNumberFormat="1" applyFont="1" applyFill="1" applyBorder="1" applyAlignment="1">
      <alignment horizontal="center"/>
    </xf>
    <xf numFmtId="170" fontId="45" fillId="0" borderId="0" xfId="3" applyNumberFormat="1" applyFont="1" applyFill="1" applyBorder="1" applyProtection="1"/>
    <xf numFmtId="0" fontId="34" fillId="0" borderId="0" xfId="0" applyFont="1" applyBorder="1" applyProtection="1"/>
    <xf numFmtId="0" fontId="34" fillId="8" borderId="2" xfId="0" applyFont="1" applyFill="1" applyBorder="1" applyAlignment="1" applyProtection="1">
      <alignment horizontal="center"/>
    </xf>
    <xf numFmtId="0" fontId="34" fillId="3" borderId="2" xfId="0" applyFont="1" applyFill="1" applyBorder="1" applyAlignment="1" applyProtection="1">
      <alignment horizontal="center"/>
    </xf>
    <xf numFmtId="0" fontId="34" fillId="0" borderId="2" xfId="0" applyFont="1" applyBorder="1" applyProtection="1"/>
    <xf numFmtId="0" fontId="34" fillId="0" borderId="0" xfId="0" applyFont="1" applyFill="1" applyBorder="1" applyProtection="1"/>
    <xf numFmtId="0" fontId="4" fillId="3" borderId="2" xfId="0" applyFont="1" applyFill="1" applyBorder="1" applyProtection="1"/>
    <xf numFmtId="0" fontId="18" fillId="8" borderId="2" xfId="0" applyFont="1" applyFill="1" applyBorder="1" applyProtection="1"/>
    <xf numFmtId="1" fontId="11" fillId="3" borderId="2" xfId="0" applyNumberFormat="1" applyFont="1" applyFill="1" applyBorder="1" applyAlignment="1" applyProtection="1">
      <alignment horizontal="center"/>
    </xf>
    <xf numFmtId="0" fontId="70" fillId="12" borderId="2" xfId="0" applyFont="1" applyFill="1" applyBorder="1" applyAlignment="1" applyProtection="1">
      <alignment horizontal="center"/>
    </xf>
    <xf numFmtId="0" fontId="4" fillId="2" borderId="40" xfId="0" applyFont="1" applyFill="1" applyBorder="1" applyAlignment="1" applyProtection="1">
      <alignment horizontal="center" vertical="center"/>
    </xf>
    <xf numFmtId="0" fontId="4" fillId="2" borderId="41" xfId="0" applyFont="1" applyFill="1" applyBorder="1" applyAlignment="1" applyProtection="1">
      <alignment horizontal="left" vertical="center" wrapText="1"/>
    </xf>
    <xf numFmtId="0" fontId="0" fillId="8" borderId="9" xfId="0" applyFill="1" applyBorder="1" applyAlignment="1" applyProtection="1">
      <alignment horizontal="center" vertical="center"/>
    </xf>
    <xf numFmtId="0" fontId="0" fillId="0" borderId="22" xfId="0" applyFill="1" applyBorder="1" applyProtection="1"/>
    <xf numFmtId="0" fontId="0" fillId="0" borderId="28" xfId="0" applyFill="1" applyBorder="1" applyProtection="1"/>
    <xf numFmtId="0" fontId="0" fillId="5" borderId="5" xfId="0" applyFill="1" applyBorder="1" applyAlignment="1" applyProtection="1"/>
    <xf numFmtId="0" fontId="42" fillId="11" borderId="0" xfId="1" applyFont="1" applyFill="1" applyBorder="1" applyAlignment="1" applyProtection="1">
      <alignment horizontal="center" vertical="center"/>
    </xf>
    <xf numFmtId="165" fontId="42" fillId="11" borderId="0" xfId="1" applyNumberFormat="1" applyFont="1" applyFill="1" applyBorder="1" applyAlignment="1" applyProtection="1">
      <alignment horizontal="center" vertical="center"/>
    </xf>
    <xf numFmtId="0" fontId="21" fillId="0" borderId="2" xfId="0" applyFont="1" applyBorder="1" applyAlignment="1">
      <alignment horizontal="center"/>
    </xf>
    <xf numFmtId="0" fontId="20" fillId="0" borderId="2" xfId="0" applyFont="1" applyBorder="1" applyAlignment="1">
      <alignment horizontal="center"/>
    </xf>
    <xf numFmtId="0" fontId="21" fillId="4" borderId="2" xfId="0" applyFont="1" applyFill="1" applyBorder="1" applyAlignment="1">
      <alignment horizontal="center"/>
    </xf>
    <xf numFmtId="0" fontId="20" fillId="4" borderId="2" xfId="0" applyFont="1" applyFill="1" applyBorder="1" applyAlignment="1">
      <alignment horizontal="center"/>
    </xf>
    <xf numFmtId="0" fontId="0" fillId="5" borderId="0" xfId="0" applyFill="1" applyBorder="1" applyAlignment="1" applyProtection="1"/>
    <xf numFmtId="165" fontId="71" fillId="11" borderId="0" xfId="1" applyNumberFormat="1" applyFont="1" applyFill="1" applyBorder="1" applyAlignment="1" applyProtection="1">
      <alignment horizontal="center" vertical="center"/>
    </xf>
    <xf numFmtId="0" fontId="73" fillId="7" borderId="10" xfId="0" applyFont="1" applyFill="1" applyBorder="1" applyAlignment="1" applyProtection="1">
      <alignment horizontal="center" vertical="center"/>
    </xf>
    <xf numFmtId="164" fontId="73" fillId="7" borderId="10" xfId="0" applyNumberFormat="1" applyFont="1" applyFill="1" applyBorder="1" applyAlignment="1" applyProtection="1">
      <alignment horizontal="center" vertical="center"/>
    </xf>
    <xf numFmtId="14" fontId="58" fillId="5" borderId="19" xfId="0" applyNumberFormat="1" applyFont="1" applyFill="1" applyBorder="1" applyAlignment="1" applyProtection="1">
      <alignment horizontal="left"/>
    </xf>
    <xf numFmtId="0" fontId="56" fillId="15" borderId="2" xfId="0" applyFont="1" applyFill="1" applyBorder="1" applyProtection="1"/>
    <xf numFmtId="0" fontId="4" fillId="15" borderId="2" xfId="0" applyFont="1" applyFill="1" applyBorder="1" applyAlignment="1" applyProtection="1">
      <alignment horizontal="center"/>
    </xf>
    <xf numFmtId="0" fontId="33" fillId="15" borderId="2" xfId="0" applyFont="1" applyFill="1" applyBorder="1" applyAlignment="1" applyProtection="1">
      <alignment horizontal="center"/>
    </xf>
    <xf numFmtId="0" fontId="33" fillId="3" borderId="2" xfId="0" applyFont="1" applyFill="1" applyBorder="1" applyProtection="1"/>
    <xf numFmtId="0" fontId="21" fillId="15" borderId="42" xfId="0" applyFont="1" applyFill="1" applyBorder="1" applyAlignment="1" applyProtection="1">
      <alignment horizontal="center"/>
    </xf>
    <xf numFmtId="0" fontId="20" fillId="15" borderId="42" xfId="0" applyFont="1" applyFill="1" applyBorder="1" applyAlignment="1" applyProtection="1">
      <alignment horizontal="center"/>
    </xf>
    <xf numFmtId="0" fontId="61" fillId="9" borderId="24" xfId="0" applyFont="1" applyFill="1" applyBorder="1" applyAlignment="1" applyProtection="1">
      <alignment horizontal="center" vertical="center"/>
    </xf>
    <xf numFmtId="0" fontId="57" fillId="5" borderId="0" xfId="0" applyFont="1" applyFill="1" applyBorder="1" applyAlignment="1" applyProtection="1">
      <alignment vertical="center"/>
    </xf>
    <xf numFmtId="0" fontId="20" fillId="5" borderId="0" xfId="0" applyFont="1" applyFill="1" applyBorder="1" applyAlignment="1" applyProtection="1">
      <alignment horizontal="center" vertical="center" wrapText="1"/>
    </xf>
    <xf numFmtId="0" fontId="74" fillId="5" borderId="0" xfId="0" applyFont="1" applyFill="1" applyBorder="1" applyAlignment="1" applyProtection="1">
      <alignment wrapText="1"/>
    </xf>
    <xf numFmtId="0" fontId="21" fillId="5" borderId="0" xfId="0" applyFont="1" applyFill="1" applyBorder="1" applyAlignment="1" applyProtection="1">
      <alignment wrapText="1"/>
    </xf>
    <xf numFmtId="0" fontId="20" fillId="4" borderId="0"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58" fillId="5" borderId="0" xfId="0" applyFont="1" applyFill="1" applyBorder="1" applyAlignment="1" applyProtection="1">
      <alignment vertical="center"/>
    </xf>
    <xf numFmtId="0" fontId="20" fillId="5" borderId="11" xfId="0" applyFont="1" applyFill="1" applyBorder="1" applyAlignment="1" applyProtection="1">
      <alignment horizontal="left"/>
    </xf>
    <xf numFmtId="0" fontId="58" fillId="7" borderId="34" xfId="0" applyFont="1" applyFill="1" applyBorder="1" applyAlignment="1" applyProtection="1">
      <alignment horizontal="center" vertical="center" wrapText="1"/>
    </xf>
    <xf numFmtId="0" fontId="75" fillId="7" borderId="13"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protection locked="0"/>
    </xf>
    <xf numFmtId="0" fontId="21" fillId="5" borderId="1" xfId="0" applyFont="1" applyFill="1" applyBorder="1" applyProtection="1"/>
    <xf numFmtId="0" fontId="21" fillId="5" borderId="9" xfId="0" applyFont="1" applyFill="1" applyBorder="1" applyProtection="1"/>
    <xf numFmtId="0" fontId="60" fillId="2" borderId="0" xfId="0" applyFont="1" applyFill="1" applyBorder="1" applyAlignment="1" applyProtection="1">
      <alignment horizontal="center" vertical="center"/>
    </xf>
    <xf numFmtId="0" fontId="60" fillId="0" borderId="0" xfId="0" applyFont="1" applyProtection="1"/>
    <xf numFmtId="0" fontId="59" fillId="2" borderId="0" xfId="0" applyFont="1" applyFill="1" applyBorder="1" applyAlignment="1" applyProtection="1">
      <alignment horizontal="center"/>
    </xf>
    <xf numFmtId="0" fontId="59" fillId="2" borderId="9" xfId="0" applyFont="1" applyFill="1" applyBorder="1" applyAlignment="1" applyProtection="1">
      <alignment horizontal="center"/>
    </xf>
    <xf numFmtId="0" fontId="78" fillId="8" borderId="2" xfId="0" applyFont="1" applyFill="1" applyBorder="1" applyAlignment="1" applyProtection="1">
      <alignment horizontal="left" vertical="center" wrapText="1"/>
    </xf>
    <xf numFmtId="164" fontId="78" fillId="4" borderId="33" xfId="0" applyNumberFormat="1" applyFont="1" applyFill="1" applyBorder="1" applyAlignment="1" applyProtection="1">
      <alignment horizontal="center" vertical="center" wrapText="1"/>
    </xf>
    <xf numFmtId="0" fontId="78" fillId="4" borderId="33" xfId="0" applyFont="1" applyFill="1" applyBorder="1" applyAlignment="1" applyProtection="1">
      <alignment horizontal="center" vertical="center" wrapText="1"/>
    </xf>
    <xf numFmtId="0" fontId="60" fillId="4" borderId="2"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2" fontId="29" fillId="11" borderId="2" xfId="1" applyNumberFormat="1" applyFont="1" applyFill="1" applyBorder="1" applyAlignment="1" applyProtection="1">
      <alignment horizontal="center" vertical="center"/>
    </xf>
    <xf numFmtId="0" fontId="80" fillId="16" borderId="2" xfId="0" applyFont="1" applyFill="1" applyBorder="1" applyAlignment="1" applyProtection="1">
      <alignment horizontal="center" vertical="center"/>
    </xf>
    <xf numFmtId="0" fontId="1" fillId="0" borderId="0" xfId="0" applyFont="1" applyFill="1" applyBorder="1" applyAlignment="1">
      <alignment horizontal="center" vertical="center" textRotation="90" wrapText="1"/>
    </xf>
    <xf numFmtId="0" fontId="21" fillId="0" borderId="0" xfId="0" applyFont="1" applyFill="1" applyBorder="1" applyAlignment="1">
      <alignment horizontal="right" vertical="center"/>
    </xf>
    <xf numFmtId="0" fontId="21"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protection locked="0"/>
    </xf>
    <xf numFmtId="0" fontId="21" fillId="0" borderId="0" xfId="0" applyFont="1" applyAlignment="1" applyProtection="1">
      <alignment horizontal="center" vertical="center"/>
    </xf>
    <xf numFmtId="0" fontId="21" fillId="0" borderId="0" xfId="0" applyFont="1" applyFill="1" applyAlignment="1" applyProtection="1">
      <alignment horizontal="center" vertical="center"/>
    </xf>
    <xf numFmtId="0" fontId="0" fillId="16" borderId="0" xfId="0" applyFill="1" applyAlignment="1" applyProtection="1">
      <alignment horizontal="center" vertical="center" wrapText="1"/>
    </xf>
    <xf numFmtId="0" fontId="52" fillId="2" borderId="2" xfId="0" applyFont="1" applyFill="1" applyBorder="1" applyAlignment="1" applyProtection="1">
      <alignment horizontal="center" vertical="center" wrapText="1"/>
      <protection locked="0"/>
    </xf>
    <xf numFmtId="0" fontId="61" fillId="9" borderId="24"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protection locked="0"/>
    </xf>
    <xf numFmtId="0" fontId="63" fillId="7" borderId="14" xfId="0" applyFont="1" applyFill="1" applyBorder="1" applyAlignment="1" applyProtection="1">
      <alignment horizontal="left" vertical="center" wrapText="1"/>
    </xf>
    <xf numFmtId="0" fontId="81" fillId="2" borderId="2" xfId="0" applyFont="1" applyFill="1" applyBorder="1" applyAlignment="1" applyProtection="1">
      <alignment horizontal="center" vertical="center" wrapText="1"/>
      <protection locked="0"/>
    </xf>
    <xf numFmtId="0" fontId="63" fillId="7" borderId="20" xfId="0" applyFont="1" applyFill="1" applyBorder="1" applyAlignment="1" applyProtection="1">
      <alignment horizontal="left" vertical="center" wrapText="1"/>
    </xf>
    <xf numFmtId="0" fontId="63" fillId="7" borderId="34" xfId="0" applyFont="1" applyFill="1" applyBorder="1" applyAlignment="1" applyProtection="1">
      <alignment horizontal="left" vertical="center" wrapText="1"/>
    </xf>
    <xf numFmtId="0" fontId="56" fillId="4" borderId="12" xfId="0" applyFont="1" applyFill="1" applyBorder="1" applyAlignment="1" applyProtection="1">
      <alignment horizontal="left" vertical="center" wrapText="1"/>
    </xf>
    <xf numFmtId="0" fontId="82" fillId="8" borderId="12"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wrapText="1"/>
      <protection locked="0"/>
    </xf>
    <xf numFmtId="165" fontId="83" fillId="6" borderId="12" xfId="0" applyNumberFormat="1" applyFont="1" applyFill="1" applyBorder="1" applyAlignment="1" applyProtection="1">
      <alignment horizontal="center" vertical="center" wrapText="1"/>
    </xf>
    <xf numFmtId="0" fontId="63" fillId="7" borderId="35" xfId="0" applyFont="1" applyFill="1" applyBorder="1" applyAlignment="1" applyProtection="1">
      <alignment horizontal="left" vertical="center" wrapText="1"/>
    </xf>
    <xf numFmtId="0" fontId="56" fillId="4" borderId="5" xfId="0" applyFont="1" applyFill="1" applyBorder="1" applyProtection="1"/>
    <xf numFmtId="0" fontId="56" fillId="4" borderId="18" xfId="0" applyFont="1" applyFill="1" applyBorder="1" applyAlignment="1" applyProtection="1">
      <alignment horizontal="left" vertical="center" wrapText="1"/>
    </xf>
    <xf numFmtId="0" fontId="83" fillId="6" borderId="18" xfId="0" applyFont="1" applyFill="1" applyBorder="1" applyAlignment="1" applyProtection="1">
      <alignment horizontal="center" vertical="center" wrapText="1"/>
    </xf>
    <xf numFmtId="0" fontId="81" fillId="2" borderId="18" xfId="0" applyFont="1" applyFill="1" applyBorder="1" applyAlignment="1" applyProtection="1">
      <alignment horizontal="center" vertical="center" wrapText="1"/>
      <protection locked="0"/>
    </xf>
    <xf numFmtId="0" fontId="56" fillId="4" borderId="36" xfId="0" applyFont="1" applyFill="1" applyBorder="1" applyAlignment="1" applyProtection="1">
      <alignment vertical="center" wrapText="1"/>
    </xf>
    <xf numFmtId="0" fontId="56" fillId="4" borderId="16" xfId="0" applyFont="1" applyFill="1" applyBorder="1" applyAlignment="1" applyProtection="1">
      <alignment horizontal="left" vertical="center" wrapText="1"/>
    </xf>
    <xf numFmtId="0" fontId="82" fillId="8" borderId="16" xfId="0" applyFont="1" applyFill="1" applyBorder="1" applyAlignment="1" applyProtection="1">
      <alignment horizontal="center" vertical="center" wrapText="1"/>
    </xf>
    <xf numFmtId="0" fontId="83" fillId="6" borderId="16" xfId="0" applyFont="1" applyFill="1" applyBorder="1" applyAlignment="1" applyProtection="1">
      <alignment horizontal="center" vertical="center" wrapText="1"/>
    </xf>
    <xf numFmtId="0" fontId="56" fillId="4" borderId="25" xfId="0" applyFont="1" applyFill="1" applyBorder="1" applyAlignment="1" applyProtection="1">
      <alignment vertical="center" wrapText="1"/>
    </xf>
    <xf numFmtId="0" fontId="83" fillId="6" borderId="2" xfId="0" applyFont="1" applyFill="1" applyBorder="1" applyAlignment="1" applyProtection="1">
      <alignment horizontal="center" vertical="center" wrapText="1"/>
    </xf>
    <xf numFmtId="0" fontId="56" fillId="4" borderId="37" xfId="0" applyFont="1" applyFill="1" applyBorder="1" applyAlignment="1" applyProtection="1">
      <alignment horizontal="left" vertical="center" wrapText="1"/>
    </xf>
    <xf numFmtId="0" fontId="63" fillId="7" borderId="13" xfId="0" applyFont="1" applyFill="1" applyBorder="1" applyAlignment="1" applyProtection="1">
      <alignment horizontal="left" vertical="center" wrapText="1"/>
    </xf>
    <xf numFmtId="0" fontId="62" fillId="7" borderId="16" xfId="0" applyFont="1" applyFill="1" applyBorder="1" applyAlignment="1" applyProtection="1">
      <alignment horizontal="left" vertical="center" wrapText="1"/>
    </xf>
    <xf numFmtId="0" fontId="63" fillId="7" borderId="22" xfId="0" applyFont="1" applyFill="1" applyBorder="1" applyAlignment="1" applyProtection="1">
      <alignment horizontal="left" vertical="center" wrapText="1"/>
    </xf>
    <xf numFmtId="0" fontId="63" fillId="7" borderId="16" xfId="0" applyFont="1" applyFill="1" applyBorder="1" applyAlignment="1" applyProtection="1">
      <alignment horizontal="left" vertical="center" wrapText="1"/>
    </xf>
    <xf numFmtId="0" fontId="56" fillId="4" borderId="13" xfId="0" applyFont="1" applyFill="1" applyBorder="1" applyAlignment="1" applyProtection="1">
      <alignment horizontal="center" vertical="center" wrapText="1"/>
    </xf>
    <xf numFmtId="0" fontId="56" fillId="4" borderId="12" xfId="0" applyFont="1" applyFill="1" applyBorder="1" applyAlignment="1" applyProtection="1">
      <alignment horizontal="center" vertical="center" wrapText="1"/>
    </xf>
    <xf numFmtId="0" fontId="83" fillId="6" borderId="12" xfId="0" applyFont="1" applyFill="1" applyBorder="1" applyAlignment="1" applyProtection="1">
      <alignment horizontal="center" vertical="center" wrapText="1"/>
    </xf>
    <xf numFmtId="0" fontId="81" fillId="4" borderId="12"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4" fillId="5" borderId="0" xfId="0" applyFont="1" applyFill="1" applyBorder="1" applyAlignment="1" applyProtection="1">
      <alignment vertical="center"/>
    </xf>
    <xf numFmtId="0" fontId="56" fillId="5" borderId="0" xfId="0" applyFont="1" applyFill="1" applyBorder="1" applyAlignment="1" applyProtection="1">
      <alignment horizontal="center" vertical="center" wrapText="1"/>
    </xf>
    <xf numFmtId="0" fontId="84" fillId="4" borderId="0" xfId="0" applyFont="1" applyFill="1" applyBorder="1" applyAlignment="1" applyProtection="1">
      <alignment vertical="center"/>
    </xf>
    <xf numFmtId="0" fontId="56" fillId="4" borderId="0" xfId="0" applyFont="1" applyFill="1" applyBorder="1" applyAlignment="1" applyProtection="1">
      <alignment horizontal="center" vertical="center" wrapText="1"/>
    </xf>
    <xf numFmtId="0" fontId="56" fillId="5" borderId="0" xfId="0" applyFont="1" applyFill="1" applyBorder="1" applyAlignment="1" applyProtection="1">
      <alignment horizontal="left" vertical="center"/>
    </xf>
    <xf numFmtId="0" fontId="63" fillId="5" borderId="0" xfId="0" applyFont="1" applyFill="1" applyBorder="1" applyProtection="1"/>
    <xf numFmtId="0" fontId="56" fillId="5" borderId="0" xfId="0" applyFont="1" applyFill="1" applyBorder="1" applyProtection="1"/>
    <xf numFmtId="0" fontId="56" fillId="8" borderId="0"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horizontal="left" vertical="center"/>
    </xf>
    <xf numFmtId="0" fontId="81" fillId="5" borderId="0" xfId="0" applyFont="1" applyFill="1" applyBorder="1" applyAlignment="1" applyProtection="1">
      <alignment horizontal="left" vertical="center" wrapText="1"/>
    </xf>
    <xf numFmtId="0" fontId="56" fillId="8" borderId="0" xfId="0" applyFont="1" applyFill="1" applyBorder="1" applyAlignment="1" applyProtection="1">
      <alignment vertical="center" wrapText="1"/>
    </xf>
    <xf numFmtId="0" fontId="56" fillId="4" borderId="0" xfId="0" applyFont="1" applyFill="1" applyBorder="1" applyAlignment="1" applyProtection="1">
      <alignment horizontal="left" vertical="center" wrapText="1"/>
    </xf>
    <xf numFmtId="0" fontId="56" fillId="5" borderId="10" xfId="0" applyFont="1" applyFill="1" applyBorder="1" applyProtection="1"/>
    <xf numFmtId="0" fontId="56" fillId="4" borderId="0" xfId="0" applyFont="1" applyFill="1" applyBorder="1" applyAlignment="1" applyProtection="1">
      <alignment vertical="center" wrapText="1"/>
    </xf>
    <xf numFmtId="0" fontId="56" fillId="5" borderId="0" xfId="0" applyFont="1" applyFill="1" applyBorder="1" applyAlignment="1" applyProtection="1">
      <alignment horizontal="left"/>
    </xf>
    <xf numFmtId="0" fontId="85" fillId="5" borderId="0" xfId="0" applyFont="1" applyFill="1" applyBorder="1" applyAlignment="1" applyProtection="1">
      <alignment horizontal="left"/>
    </xf>
    <xf numFmtId="0" fontId="81" fillId="5" borderId="0" xfId="0" applyFont="1" applyFill="1" applyBorder="1" applyAlignment="1" applyProtection="1">
      <alignment horizontal="left"/>
    </xf>
    <xf numFmtId="0" fontId="63" fillId="5" borderId="0" xfId="0" applyFont="1" applyFill="1" applyBorder="1" applyAlignment="1" applyProtection="1">
      <alignment horizontal="left"/>
    </xf>
    <xf numFmtId="0" fontId="56" fillId="5" borderId="0" xfId="0" applyFont="1" applyFill="1" applyBorder="1" applyAlignment="1" applyProtection="1">
      <alignment vertical="center"/>
    </xf>
    <xf numFmtId="0" fontId="85" fillId="5" borderId="0" xfId="0" applyFont="1" applyFill="1" applyBorder="1" applyAlignment="1" applyProtection="1">
      <alignment vertical="center"/>
    </xf>
    <xf numFmtId="0" fontId="81" fillId="5" borderId="0" xfId="0" applyFont="1" applyFill="1" applyBorder="1" applyAlignment="1" applyProtection="1">
      <alignment vertical="center"/>
    </xf>
    <xf numFmtId="0" fontId="86" fillId="8" borderId="2" xfId="0" applyFont="1" applyFill="1" applyBorder="1" applyAlignment="1" applyProtection="1">
      <alignment horizontal="center" vertical="center"/>
    </xf>
    <xf numFmtId="0" fontId="33" fillId="4" borderId="2" xfId="0" applyFont="1" applyFill="1" applyBorder="1" applyProtection="1"/>
    <xf numFmtId="0" fontId="56" fillId="4" borderId="2" xfId="0" applyFont="1" applyFill="1" applyBorder="1" applyProtection="1"/>
    <xf numFmtId="0" fontId="56" fillId="0" borderId="0" xfId="0" applyFont="1" applyProtection="1"/>
    <xf numFmtId="0" fontId="56" fillId="0" borderId="0" xfId="0" applyFont="1" applyFill="1" applyProtection="1"/>
    <xf numFmtId="0" fontId="56" fillId="10" borderId="2" xfId="0" applyFont="1" applyFill="1" applyBorder="1" applyProtection="1"/>
    <xf numFmtId="0" fontId="56" fillId="0" borderId="0" xfId="0" applyFont="1" applyFill="1" applyBorder="1" applyProtection="1"/>
    <xf numFmtId="0" fontId="33" fillId="15" borderId="2" xfId="0" applyFont="1" applyFill="1" applyBorder="1" applyProtection="1"/>
    <xf numFmtId="0" fontId="56" fillId="4" borderId="0" xfId="0" applyFont="1" applyFill="1" applyBorder="1" applyAlignment="1" applyProtection="1">
      <alignment horizontal="left" vertical="center" wrapText="1"/>
    </xf>
    <xf numFmtId="0" fontId="56" fillId="8" borderId="0" xfId="0" applyFont="1" applyFill="1" applyBorder="1" applyAlignment="1" applyProtection="1">
      <alignment horizontal="left" vertical="center" wrapText="1"/>
    </xf>
    <xf numFmtId="2" fontId="87" fillId="15" borderId="2" xfId="0" applyNumberFormat="1" applyFont="1" applyFill="1" applyBorder="1"/>
    <xf numFmtId="165" fontId="88" fillId="15" borderId="2" xfId="0" applyNumberFormat="1" applyFont="1" applyFill="1" applyBorder="1"/>
    <xf numFmtId="0" fontId="81" fillId="17" borderId="2" xfId="0" applyFont="1" applyFill="1" applyBorder="1" applyAlignment="1" applyProtection="1">
      <alignment horizontal="center" vertical="center" wrapText="1"/>
    </xf>
    <xf numFmtId="0" fontId="81" fillId="17" borderId="12" xfId="0" applyFont="1" applyFill="1" applyBorder="1" applyAlignment="1" applyProtection="1">
      <alignment horizontal="center" vertical="center" wrapText="1"/>
    </xf>
    <xf numFmtId="0" fontId="59" fillId="17" borderId="2" xfId="0" applyFont="1" applyFill="1" applyBorder="1" applyAlignment="1" applyProtection="1">
      <alignment horizontal="center" vertical="center" wrapText="1"/>
    </xf>
    <xf numFmtId="0" fontId="59" fillId="5" borderId="0"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xf>
    <xf numFmtId="0" fontId="60" fillId="4" borderId="2" xfId="0" applyFont="1" applyFill="1" applyBorder="1" applyAlignment="1" applyProtection="1">
      <alignment horizontal="center" vertical="center" textRotation="90" wrapText="1"/>
    </xf>
    <xf numFmtId="0" fontId="52" fillId="2" borderId="2" xfId="0"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xf>
    <xf numFmtId="0" fontId="53" fillId="4" borderId="23" xfId="0" applyFont="1" applyFill="1" applyBorder="1" applyAlignment="1" applyProtection="1">
      <alignment horizontal="center" vertical="center" wrapText="1"/>
    </xf>
    <xf numFmtId="0" fontId="56" fillId="4" borderId="25" xfId="0" applyFont="1" applyFill="1" applyBorder="1" applyAlignment="1" applyProtection="1">
      <alignment horizontal="center" vertical="center" wrapText="1"/>
    </xf>
    <xf numFmtId="0" fontId="56" fillId="4" borderId="37" xfId="0" applyFont="1" applyFill="1" applyBorder="1" applyAlignment="1" applyProtection="1">
      <alignment horizontal="center" vertical="center" wrapText="1"/>
    </xf>
    <xf numFmtId="0" fontId="56" fillId="4" borderId="13" xfId="0" applyFont="1" applyFill="1" applyBorder="1" applyAlignment="1" applyProtection="1">
      <alignment horizontal="right" vertical="center" wrapText="1"/>
    </xf>
    <xf numFmtId="0" fontId="56" fillId="4" borderId="47" xfId="0" applyFont="1" applyFill="1" applyBorder="1" applyAlignment="1" applyProtection="1">
      <alignment horizontal="right" vertical="center" wrapText="1"/>
    </xf>
    <xf numFmtId="0" fontId="56" fillId="4" borderId="34" xfId="0" applyFont="1" applyFill="1" applyBorder="1" applyAlignment="1" applyProtection="1">
      <alignment horizontal="right" vertical="center" wrapText="1"/>
    </xf>
    <xf numFmtId="0" fontId="62" fillId="9" borderId="0" xfId="0" applyFont="1" applyFill="1" applyBorder="1" applyAlignment="1" applyProtection="1">
      <alignment horizontal="center" vertical="center"/>
    </xf>
    <xf numFmtId="0" fontId="56" fillId="4" borderId="14" xfId="0" applyFont="1" applyFill="1" applyBorder="1" applyAlignment="1" applyProtection="1">
      <alignment horizontal="right" vertical="center" wrapText="1"/>
    </xf>
    <xf numFmtId="0" fontId="56" fillId="4" borderId="23" xfId="0" applyFont="1" applyFill="1" applyBorder="1" applyAlignment="1" applyProtection="1">
      <alignment horizontal="right" vertical="center" wrapText="1"/>
    </xf>
    <xf numFmtId="0" fontId="56" fillId="4" borderId="33" xfId="0" applyFont="1" applyFill="1" applyBorder="1" applyAlignment="1" applyProtection="1">
      <alignment horizontal="right" vertical="center" wrapText="1"/>
    </xf>
    <xf numFmtId="0" fontId="56" fillId="2" borderId="14"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3" xfId="0" applyFont="1" applyFill="1" applyBorder="1" applyAlignment="1" applyProtection="1">
      <alignment horizontal="center" vertical="center" wrapText="1"/>
      <protection locked="0"/>
    </xf>
    <xf numFmtId="0" fontId="56" fillId="4" borderId="23" xfId="0" applyFont="1" applyFill="1" applyBorder="1" applyAlignment="1" applyProtection="1">
      <alignment horizontal="center" vertical="center" wrapText="1"/>
    </xf>
    <xf numFmtId="0" fontId="56" fillId="4" borderId="33" xfId="0" applyFont="1" applyFill="1" applyBorder="1" applyAlignment="1" applyProtection="1">
      <alignment horizontal="center" vertical="center" wrapText="1"/>
    </xf>
    <xf numFmtId="165" fontId="60" fillId="4" borderId="3" xfId="0" applyNumberFormat="1" applyFont="1" applyFill="1" applyBorder="1" applyAlignment="1" applyProtection="1">
      <alignment horizontal="center" vertical="center" wrapText="1"/>
    </xf>
    <xf numFmtId="165" fontId="60" fillId="4" borderId="42" xfId="0" applyNumberFormat="1" applyFont="1" applyFill="1" applyBorder="1" applyAlignment="1" applyProtection="1">
      <alignment horizontal="center" vertical="center" wrapText="1"/>
    </xf>
    <xf numFmtId="165" fontId="60" fillId="4" borderId="41" xfId="0" applyNumberFormat="1" applyFont="1" applyFill="1" applyBorder="1" applyAlignment="1" applyProtection="1">
      <alignment horizontal="center" vertical="center" wrapText="1"/>
    </xf>
    <xf numFmtId="0" fontId="61" fillId="9" borderId="24" xfId="0" applyFont="1" applyFill="1" applyBorder="1" applyAlignment="1" applyProtection="1">
      <alignment horizontal="center" vertical="center"/>
    </xf>
    <xf numFmtId="0" fontId="61" fillId="9" borderId="40" xfId="0" applyFont="1" applyFill="1" applyBorder="1" applyAlignment="1" applyProtection="1">
      <alignment horizontal="center" vertical="center"/>
    </xf>
    <xf numFmtId="0" fontId="61" fillId="9" borderId="44" xfId="0" applyFont="1" applyFill="1" applyBorder="1" applyAlignment="1" applyProtection="1">
      <alignment horizontal="center" vertical="center"/>
    </xf>
    <xf numFmtId="0" fontId="61" fillId="9" borderId="45" xfId="0" applyFont="1" applyFill="1" applyBorder="1" applyAlignment="1" applyProtection="1">
      <alignment horizontal="center" vertical="center"/>
    </xf>
    <xf numFmtId="0" fontId="61" fillId="9" borderId="46" xfId="0" applyFont="1" applyFill="1" applyBorder="1" applyAlignment="1" applyProtection="1">
      <alignment horizontal="center" vertical="center"/>
    </xf>
    <xf numFmtId="0" fontId="49" fillId="5" borderId="0" xfId="0" applyFont="1" applyFill="1" applyBorder="1" applyAlignment="1" applyProtection="1">
      <alignment horizontal="center" vertical="center" wrapText="1"/>
    </xf>
    <xf numFmtId="165" fontId="60" fillId="4" borderId="3" xfId="0" applyNumberFormat="1" applyFont="1" applyFill="1" applyBorder="1" applyAlignment="1" applyProtection="1">
      <alignment horizontal="center" vertical="center" textRotation="90" wrapText="1"/>
    </xf>
    <xf numFmtId="165" fontId="60" fillId="4" borderId="42" xfId="0" applyNumberFormat="1" applyFont="1" applyFill="1" applyBorder="1" applyAlignment="1" applyProtection="1">
      <alignment horizontal="center" vertical="center" textRotation="90" wrapText="1"/>
    </xf>
    <xf numFmtId="165" fontId="60" fillId="4" borderId="41" xfId="0" applyNumberFormat="1" applyFont="1" applyFill="1" applyBorder="1" applyAlignment="1" applyProtection="1">
      <alignment horizontal="center" vertical="center" textRotation="90" wrapText="1"/>
    </xf>
    <xf numFmtId="0" fontId="77" fillId="2" borderId="23" xfId="0" applyFont="1" applyFill="1" applyBorder="1" applyAlignment="1" applyProtection="1">
      <alignment horizontal="center"/>
    </xf>
    <xf numFmtId="0" fontId="76" fillId="5" borderId="2" xfId="0" applyFont="1" applyFill="1" applyBorder="1" applyAlignment="1" applyProtection="1">
      <alignment horizontal="center" vertical="center" textRotation="90" wrapText="1"/>
    </xf>
    <xf numFmtId="0" fontId="4" fillId="2" borderId="19"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11" fillId="2" borderId="0" xfId="0" applyFont="1" applyFill="1" applyBorder="1" applyAlignment="1" applyProtection="1">
      <alignment horizontal="center" vertical="center" wrapText="1"/>
    </xf>
    <xf numFmtId="2" fontId="64" fillId="11" borderId="0" xfId="1" applyNumberFormat="1" applyFont="1" applyFill="1" applyBorder="1" applyAlignment="1" applyProtection="1">
      <alignment horizontal="center" vertical="center"/>
    </xf>
    <xf numFmtId="2" fontId="71" fillId="11" borderId="0" xfId="1" applyNumberFormat="1" applyFont="1" applyFill="1" applyBorder="1" applyAlignment="1" applyProtection="1">
      <alignment horizontal="center" vertical="center"/>
    </xf>
    <xf numFmtId="167" fontId="33" fillId="0" borderId="0" xfId="3" applyNumberFormat="1" applyFont="1" applyFill="1" applyBorder="1" applyAlignment="1">
      <alignment horizontal="center" vertical="center"/>
    </xf>
    <xf numFmtId="165" fontId="76" fillId="13" borderId="38" xfId="0" applyNumberFormat="1" applyFont="1" applyFill="1" applyBorder="1" applyAlignment="1" applyProtection="1">
      <alignment horizontal="center" vertical="center" wrapText="1"/>
    </xf>
    <xf numFmtId="0" fontId="49" fillId="5" borderId="9" xfId="0" applyFont="1" applyFill="1" applyBorder="1" applyAlignment="1" applyProtection="1">
      <alignment horizontal="center" vertical="center" wrapText="1"/>
    </xf>
    <xf numFmtId="0" fontId="4" fillId="0" borderId="2" xfId="0" applyFont="1" applyBorder="1" applyAlignment="1" applyProtection="1">
      <alignment horizontal="center" wrapText="1"/>
    </xf>
    <xf numFmtId="0" fontId="24" fillId="0" borderId="0" xfId="0" applyFont="1" applyFill="1" applyBorder="1" applyAlignment="1" applyProtection="1">
      <alignment horizontal="center" vertical="center" textRotation="90" wrapText="1"/>
    </xf>
    <xf numFmtId="167" fontId="33" fillId="14" borderId="14" xfId="3" applyNumberFormat="1" applyFont="1" applyFill="1" applyBorder="1" applyAlignment="1">
      <alignment horizontal="center" vertical="center" wrapText="1"/>
    </xf>
    <xf numFmtId="167" fontId="33" fillId="14" borderId="33" xfId="3" applyNumberFormat="1" applyFont="1" applyFill="1" applyBorder="1" applyAlignment="1">
      <alignment horizontal="center" vertical="center" wrapText="1"/>
    </xf>
    <xf numFmtId="0" fontId="53" fillId="2" borderId="2" xfId="0" applyFont="1" applyFill="1" applyBorder="1" applyAlignment="1" applyProtection="1">
      <alignment horizontal="center" vertical="center" wrapText="1"/>
      <protection locked="0"/>
    </xf>
    <xf numFmtId="0" fontId="4" fillId="4" borderId="14" xfId="0" applyFont="1" applyFill="1" applyBorder="1" applyAlignment="1" applyProtection="1">
      <alignment horizontal="center" vertical="center" wrapText="1"/>
    </xf>
    <xf numFmtId="0" fontId="4" fillId="4" borderId="33" xfId="0" applyFont="1" applyFill="1" applyBorder="1" applyAlignment="1" applyProtection="1">
      <alignment horizontal="center" vertical="center" wrapText="1"/>
    </xf>
    <xf numFmtId="0" fontId="4" fillId="2" borderId="50" xfId="0" applyFont="1" applyFill="1" applyBorder="1" applyAlignment="1" applyProtection="1">
      <alignment horizontal="left" vertical="top"/>
      <protection locked="0"/>
    </xf>
    <xf numFmtId="0" fontId="4" fillId="2" borderId="51" xfId="0" applyFont="1" applyFill="1" applyBorder="1" applyAlignment="1" applyProtection="1">
      <alignment horizontal="left" vertical="top"/>
      <protection locked="0"/>
    </xf>
    <xf numFmtId="0" fontId="4" fillId="2" borderId="52" xfId="0" applyFont="1" applyFill="1" applyBorder="1" applyAlignment="1" applyProtection="1">
      <alignment horizontal="left" vertical="top"/>
      <protection locked="0"/>
    </xf>
    <xf numFmtId="0" fontId="52" fillId="2" borderId="3" xfId="0" applyFont="1" applyFill="1" applyBorder="1" applyAlignment="1" applyProtection="1">
      <alignment horizontal="center" vertical="center" wrapText="1"/>
      <protection locked="0"/>
    </xf>
    <xf numFmtId="0" fontId="61" fillId="9" borderId="48" xfId="0" applyFont="1" applyFill="1" applyBorder="1" applyAlignment="1" applyProtection="1">
      <alignment horizontal="center" vertical="center"/>
    </xf>
    <xf numFmtId="0" fontId="61" fillId="9" borderId="49" xfId="0" applyFont="1" applyFill="1" applyBorder="1" applyAlignment="1" applyProtection="1">
      <alignment horizontal="center" vertical="center"/>
    </xf>
    <xf numFmtId="0" fontId="53" fillId="4" borderId="11" xfId="0" applyFont="1" applyFill="1" applyBorder="1" applyAlignment="1" applyProtection="1">
      <alignment horizontal="center" vertical="center" wrapText="1"/>
    </xf>
    <xf numFmtId="0" fontId="34" fillId="2" borderId="0" xfId="0" applyFont="1" applyFill="1" applyBorder="1" applyAlignment="1" applyProtection="1">
      <alignment vertical="top"/>
      <protection locked="0"/>
    </xf>
    <xf numFmtId="0" fontId="56" fillId="4" borderId="0" xfId="0" applyFont="1" applyFill="1" applyBorder="1" applyAlignment="1" applyProtection="1">
      <alignment horizontal="left" vertical="center" wrapText="1"/>
    </xf>
    <xf numFmtId="0" fontId="56" fillId="4" borderId="27" xfId="0" applyFont="1" applyFill="1" applyBorder="1" applyAlignment="1" applyProtection="1">
      <alignment horizontal="left" vertical="center" wrapText="1"/>
    </xf>
    <xf numFmtId="0" fontId="56" fillId="8" borderId="0" xfId="0" applyFont="1" applyFill="1" applyBorder="1" applyAlignment="1" applyProtection="1">
      <alignment horizontal="left" vertical="center" wrapText="1"/>
    </xf>
    <xf numFmtId="0" fontId="56" fillId="8" borderId="27" xfId="0" applyFont="1" applyFill="1" applyBorder="1" applyAlignment="1" applyProtection="1">
      <alignment horizontal="left" vertical="center" wrapText="1"/>
    </xf>
    <xf numFmtId="0" fontId="69" fillId="9" borderId="53" xfId="0" applyFont="1" applyFill="1" applyBorder="1" applyAlignment="1" applyProtection="1">
      <alignment horizontal="center" vertical="center" wrapText="1"/>
    </xf>
    <xf numFmtId="0" fontId="69" fillId="9" borderId="54" xfId="0" applyFont="1" applyFill="1" applyBorder="1" applyAlignment="1" applyProtection="1">
      <alignment horizontal="center" vertical="center"/>
    </xf>
    <xf numFmtId="0" fontId="69" fillId="9" borderId="55" xfId="0" applyFont="1" applyFill="1" applyBorder="1" applyAlignment="1" applyProtection="1">
      <alignment horizontal="center" vertical="center"/>
    </xf>
    <xf numFmtId="0" fontId="56" fillId="2" borderId="2" xfId="0" applyFont="1" applyFill="1" applyBorder="1" applyAlignment="1" applyProtection="1">
      <alignment horizontal="left"/>
      <protection locked="0"/>
    </xf>
    <xf numFmtId="0" fontId="56" fillId="2" borderId="14" xfId="0" applyFont="1" applyFill="1" applyBorder="1" applyAlignment="1" applyProtection="1">
      <alignment horizontal="left" vertical="center"/>
      <protection locked="0"/>
    </xf>
    <xf numFmtId="0" fontId="56" fillId="2" borderId="23" xfId="0" applyFont="1" applyFill="1" applyBorder="1" applyAlignment="1" applyProtection="1">
      <alignment horizontal="left" vertical="center"/>
      <protection locked="0"/>
    </xf>
    <xf numFmtId="0" fontId="56" fillId="2" borderId="33" xfId="0" applyFont="1" applyFill="1" applyBorder="1" applyAlignment="1" applyProtection="1">
      <alignment horizontal="left" vertical="center"/>
      <protection locked="0"/>
    </xf>
    <xf numFmtId="0" fontId="81" fillId="8" borderId="0" xfId="0" applyFont="1" applyFill="1" applyBorder="1" applyAlignment="1" applyProtection="1">
      <alignment horizontal="center" vertical="center" wrapText="1"/>
    </xf>
    <xf numFmtId="0" fontId="62" fillId="9" borderId="0" xfId="0" applyFont="1" applyFill="1" applyBorder="1" applyAlignment="1" applyProtection="1">
      <alignment horizontal="left" vertical="center"/>
    </xf>
    <xf numFmtId="165" fontId="47" fillId="0" borderId="0" xfId="0" applyNumberFormat="1" applyFont="1" applyFill="1" applyBorder="1" applyAlignment="1">
      <alignment horizontal="center" vertical="center" wrapText="1"/>
    </xf>
    <xf numFmtId="0" fontId="48" fillId="0" borderId="0" xfId="0" applyFont="1" applyFill="1" applyBorder="1" applyAlignment="1">
      <alignment horizontal="center" vertical="center" wrapText="1"/>
    </xf>
    <xf numFmtId="0" fontId="30" fillId="0" borderId="0" xfId="0" applyFont="1" applyFill="1" applyBorder="1" applyAlignment="1">
      <alignment horizontal="center"/>
    </xf>
    <xf numFmtId="0" fontId="56" fillId="2" borderId="14" xfId="0" applyFont="1" applyFill="1" applyBorder="1" applyAlignment="1" applyProtection="1">
      <alignment vertical="center" wrapText="1"/>
      <protection locked="0"/>
    </xf>
    <xf numFmtId="0" fontId="56" fillId="2" borderId="23" xfId="0" applyFont="1" applyFill="1" applyBorder="1" applyAlignment="1" applyProtection="1">
      <alignment vertical="center" wrapText="1"/>
      <protection locked="0"/>
    </xf>
    <xf numFmtId="0" fontId="56" fillId="2" borderId="33" xfId="0" applyFont="1" applyFill="1" applyBorder="1" applyAlignment="1" applyProtection="1">
      <alignment vertical="center" wrapText="1"/>
      <protection locked="0"/>
    </xf>
    <xf numFmtId="0" fontId="3" fillId="4" borderId="3" xfId="0" applyFont="1" applyFill="1" applyBorder="1" applyAlignment="1" applyProtection="1">
      <alignment horizontal="center" wrapText="1"/>
    </xf>
    <xf numFmtId="0" fontId="3" fillId="4" borderId="41" xfId="0" applyFont="1" applyFill="1" applyBorder="1" applyAlignment="1" applyProtection="1">
      <alignment horizontal="center" wrapText="1"/>
    </xf>
    <xf numFmtId="0" fontId="56" fillId="8" borderId="0" xfId="0" applyFont="1" applyFill="1" applyBorder="1" applyAlignment="1" applyProtection="1">
      <alignment horizontal="center" vertical="center" wrapText="1"/>
    </xf>
    <xf numFmtId="0" fontId="56" fillId="8" borderId="27" xfId="0" applyFont="1" applyFill="1" applyBorder="1" applyAlignment="1" applyProtection="1">
      <alignment horizontal="center" vertical="center" wrapText="1"/>
    </xf>
    <xf numFmtId="0" fontId="4" fillId="2" borderId="22" xfId="0" applyFont="1" applyFill="1" applyBorder="1" applyAlignment="1" applyProtection="1">
      <alignment horizontal="center" vertical="center" wrapText="1"/>
    </xf>
    <xf numFmtId="0" fontId="4" fillId="2" borderId="28" xfId="0" applyFont="1" applyFill="1" applyBorder="1" applyAlignment="1" applyProtection="1">
      <alignment horizontal="center" vertical="center" wrapText="1"/>
    </xf>
    <xf numFmtId="0" fontId="4" fillId="2" borderId="29" xfId="0" applyFont="1" applyFill="1" applyBorder="1" applyAlignment="1" applyProtection="1">
      <alignment horizontal="center" vertical="center" wrapText="1"/>
    </xf>
    <xf numFmtId="0" fontId="4" fillId="2" borderId="32" xfId="0" applyFont="1" applyFill="1" applyBorder="1" applyAlignment="1" applyProtection="1">
      <alignment horizontal="center" vertical="center" wrapText="1"/>
    </xf>
    <xf numFmtId="0" fontId="61" fillId="9" borderId="0" xfId="0" applyFont="1" applyFill="1" applyBorder="1" applyAlignment="1" applyProtection="1">
      <alignment horizontal="left" vertical="center" wrapText="1"/>
    </xf>
    <xf numFmtId="0" fontId="85" fillId="8" borderId="14" xfId="0" applyFont="1" applyFill="1" applyBorder="1" applyAlignment="1" applyProtection="1">
      <alignment horizontal="left" vertical="center" wrapText="1"/>
    </xf>
    <xf numFmtId="0" fontId="85" fillId="8" borderId="23" xfId="0" applyFont="1" applyFill="1" applyBorder="1" applyAlignment="1" applyProtection="1">
      <alignment horizontal="left" vertical="center" wrapText="1"/>
    </xf>
    <xf numFmtId="0" fontId="85" fillId="8" borderId="33" xfId="0" applyFont="1" applyFill="1" applyBorder="1" applyAlignment="1" applyProtection="1">
      <alignment horizontal="left" vertical="center" wrapText="1"/>
    </xf>
    <xf numFmtId="165" fontId="61" fillId="5" borderId="58" xfId="0" applyNumberFormat="1" applyFont="1" applyFill="1" applyBorder="1" applyAlignment="1" applyProtection="1">
      <alignment horizontal="center" vertical="center"/>
    </xf>
    <xf numFmtId="165" fontId="61" fillId="5" borderId="30" xfId="0" applyNumberFormat="1" applyFont="1" applyFill="1" applyBorder="1" applyAlignment="1" applyProtection="1">
      <alignment horizontal="center" vertical="center"/>
    </xf>
    <xf numFmtId="0" fontId="21" fillId="4" borderId="20" xfId="0" applyFont="1" applyFill="1" applyBorder="1" applyAlignment="1" applyProtection="1">
      <alignment horizontal="center" vertical="center" wrapText="1"/>
    </xf>
    <xf numFmtId="0" fontId="21" fillId="4" borderId="26"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wrapText="1"/>
    </xf>
    <xf numFmtId="0" fontId="21" fillId="4" borderId="35" xfId="0" applyFont="1" applyFill="1" applyBorder="1" applyAlignment="1" applyProtection="1">
      <alignment horizontal="center" vertical="center" wrapText="1"/>
    </xf>
    <xf numFmtId="0" fontId="21" fillId="4" borderId="13" xfId="0"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0" fontId="21" fillId="4" borderId="34" xfId="0" applyFont="1" applyFill="1" applyBorder="1" applyAlignment="1" applyProtection="1">
      <alignment horizontal="center" vertical="center" wrapText="1"/>
    </xf>
    <xf numFmtId="0" fontId="6" fillId="0" borderId="20" xfId="0"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locked="0"/>
    </xf>
    <xf numFmtId="0" fontId="6" fillId="0" borderId="26" xfId="0" applyFont="1" applyFill="1" applyBorder="1" applyAlignment="1" applyProtection="1">
      <alignment horizontal="center" vertical="top" wrapText="1"/>
      <protection locked="0"/>
    </xf>
    <xf numFmtId="0" fontId="6" fillId="0" borderId="22" xfId="0" applyFont="1" applyFill="1" applyBorder="1" applyAlignment="1" applyProtection="1">
      <alignment horizontal="center" vertical="top" wrapText="1"/>
      <protection locked="0"/>
    </xf>
    <xf numFmtId="0" fontId="6" fillId="0" borderId="28" xfId="0" applyFont="1" applyFill="1" applyBorder="1" applyAlignment="1" applyProtection="1">
      <alignment horizontal="center" vertical="top" wrapText="1"/>
      <protection locked="0"/>
    </xf>
    <xf numFmtId="0" fontId="6" fillId="0" borderId="29" xfId="0" applyFont="1" applyFill="1" applyBorder="1" applyAlignment="1" applyProtection="1">
      <alignment horizontal="center" vertical="top" wrapText="1"/>
      <protection locked="0"/>
    </xf>
    <xf numFmtId="0" fontId="21" fillId="4" borderId="56" xfId="0"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protection locked="0"/>
    </xf>
    <xf numFmtId="0" fontId="20" fillId="2" borderId="18" xfId="0" applyFont="1" applyFill="1" applyBorder="1" applyAlignment="1" applyProtection="1">
      <alignment horizontal="center" vertical="center" wrapText="1"/>
      <protection locked="0"/>
    </xf>
    <xf numFmtId="0" fontId="56" fillId="4" borderId="57" xfId="0" applyFont="1" applyFill="1" applyBorder="1" applyAlignment="1" applyProtection="1">
      <alignment horizontal="center" vertical="center" wrapText="1"/>
    </xf>
    <xf numFmtId="0" fontId="56" fillId="4" borderId="11" xfId="0" applyFont="1" applyFill="1" applyBorder="1" applyAlignment="1" applyProtection="1">
      <alignment horizontal="center" vertical="center" wrapText="1"/>
    </xf>
    <xf numFmtId="0" fontId="56" fillId="4" borderId="4" xfId="0" applyFont="1" applyFill="1" applyBorder="1" applyAlignment="1" applyProtection="1">
      <alignment horizontal="center" vertical="center" wrapText="1"/>
    </xf>
    <xf numFmtId="0" fontId="56" fillId="4" borderId="5" xfId="0" applyFont="1" applyFill="1" applyBorder="1" applyAlignment="1" applyProtection="1">
      <alignment horizontal="center" vertical="center" wrapText="1"/>
    </xf>
    <xf numFmtId="0" fontId="40" fillId="9" borderId="43" xfId="0" applyFont="1" applyFill="1" applyBorder="1" applyAlignment="1" applyProtection="1">
      <alignment horizontal="center" vertical="center"/>
    </xf>
    <xf numFmtId="0" fontId="40" fillId="9" borderId="33" xfId="0" applyFont="1" applyFill="1" applyBorder="1" applyAlignment="1" applyProtection="1">
      <alignment horizontal="center" vertical="center"/>
    </xf>
    <xf numFmtId="0" fontId="61" fillId="5" borderId="58" xfId="0" applyFont="1" applyFill="1" applyBorder="1" applyAlignment="1" applyProtection="1">
      <alignment horizontal="center" vertical="center"/>
    </xf>
    <xf numFmtId="0" fontId="61" fillId="5" borderId="30" xfId="0" applyFont="1" applyFill="1" applyBorder="1" applyAlignment="1" applyProtection="1">
      <alignment horizontal="center" vertical="center"/>
    </xf>
    <xf numFmtId="0" fontId="56" fillId="2" borderId="14" xfId="0" applyFont="1" applyFill="1" applyBorder="1" applyAlignment="1" applyProtection="1">
      <alignment vertical="center" wrapText="1"/>
    </xf>
    <xf numFmtId="0" fontId="56" fillId="2" borderId="23" xfId="0" applyFont="1" applyFill="1" applyBorder="1" applyAlignment="1" applyProtection="1">
      <alignment vertical="center" wrapText="1"/>
    </xf>
    <xf numFmtId="0" fontId="56" fillId="2" borderId="33" xfId="0" applyFont="1" applyFill="1" applyBorder="1" applyAlignment="1" applyProtection="1">
      <alignment vertical="center" wrapText="1"/>
    </xf>
    <xf numFmtId="0" fontId="84" fillId="8" borderId="14" xfId="0" applyFont="1" applyFill="1" applyBorder="1" applyAlignment="1" applyProtection="1">
      <alignment horizontal="left" vertical="center" wrapText="1"/>
    </xf>
    <xf numFmtId="0" fontId="84" fillId="8" borderId="23" xfId="0" applyFont="1" applyFill="1" applyBorder="1" applyAlignment="1" applyProtection="1">
      <alignment horizontal="left" vertical="center" wrapText="1"/>
    </xf>
    <xf numFmtId="0" fontId="84" fillId="8" borderId="33" xfId="0" applyFont="1" applyFill="1" applyBorder="1" applyAlignment="1" applyProtection="1">
      <alignment horizontal="left" vertical="center" wrapText="1"/>
    </xf>
    <xf numFmtId="0" fontId="56" fillId="17" borderId="2" xfId="0" applyFont="1" applyFill="1" applyBorder="1" applyAlignment="1" applyProtection="1">
      <alignment horizontal="left"/>
    </xf>
    <xf numFmtId="0" fontId="56" fillId="17" borderId="14" xfId="0" applyFont="1" applyFill="1" applyBorder="1" applyAlignment="1" applyProtection="1">
      <alignment horizontal="left" vertical="center"/>
    </xf>
    <xf numFmtId="0" fontId="56" fillId="17" borderId="23" xfId="0" applyFont="1" applyFill="1" applyBorder="1" applyAlignment="1" applyProtection="1">
      <alignment horizontal="left" vertical="center"/>
    </xf>
    <xf numFmtId="0" fontId="56" fillId="17" borderId="33" xfId="0" applyFont="1" applyFill="1" applyBorder="1" applyAlignment="1" applyProtection="1">
      <alignment horizontal="left" vertical="center"/>
    </xf>
  </cellXfs>
  <cellStyles count="5">
    <cellStyle name="Collegamento ipertestuale" xfId="1" builtinId="8"/>
    <cellStyle name="Euro" xfId="2" xr:uid="{00000000-0005-0000-0000-000001000000}"/>
    <cellStyle name="Migliaia" xfId="3" builtinId="3"/>
    <cellStyle name="Normale" xfId="0" builtinId="0"/>
    <cellStyle name="Percentuale" xfId="4" builtinId="5"/>
  </cellStyles>
  <dxfs count="12">
    <dxf>
      <fill>
        <patternFill>
          <bgColor indexed="46"/>
        </patternFill>
      </fill>
    </dxf>
    <dxf>
      <fill>
        <patternFill>
          <bgColor indexed="10"/>
        </patternFill>
      </fill>
    </dxf>
    <dxf>
      <fill>
        <patternFill>
          <bgColor indexed="13"/>
        </patternFill>
      </fill>
    </dxf>
    <dxf>
      <fill>
        <patternFill>
          <bgColor indexed="46"/>
        </patternFill>
      </fill>
    </dxf>
    <dxf>
      <fill>
        <patternFill>
          <bgColor indexed="10"/>
        </patternFill>
      </fill>
    </dxf>
    <dxf>
      <fill>
        <patternFill>
          <bgColor indexed="13"/>
        </patternFill>
      </fill>
    </dxf>
    <dxf>
      <fill>
        <patternFill>
          <bgColor indexed="46"/>
        </patternFill>
      </fill>
    </dxf>
    <dxf>
      <fill>
        <patternFill>
          <bgColor indexed="10"/>
        </patternFill>
      </fill>
    </dxf>
    <dxf>
      <fill>
        <patternFill>
          <bgColor indexed="13"/>
        </patternFill>
      </fill>
    </dxf>
    <dxf>
      <fill>
        <patternFill>
          <bgColor indexed="46"/>
        </patternFill>
      </fill>
    </dxf>
    <dxf>
      <fill>
        <patternFill>
          <bgColor indexed="10"/>
        </patternFill>
      </fill>
    </dxf>
    <dxf>
      <fill>
        <patternFill>
          <bgColor indexed="13"/>
        </patternFill>
      </fill>
    </dxf>
  </dxfs>
  <tableStyles count="0" defaultTableStyle="TableStyleMedium9" defaultPivotStyle="PivotStyleLight16"/>
  <colors>
    <mruColors>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38100</xdr:colOff>
      <xdr:row>48</xdr:row>
      <xdr:rowOff>38100</xdr:rowOff>
    </xdr:from>
    <xdr:to>
      <xdr:col>2</xdr:col>
      <xdr:colOff>2143125</xdr:colOff>
      <xdr:row>51</xdr:row>
      <xdr:rowOff>952500</xdr:rowOff>
    </xdr:to>
    <xdr:grpSp>
      <xdr:nvGrpSpPr>
        <xdr:cNvPr id="10275" name="Group 34">
          <a:extLst>
            <a:ext uri="{FF2B5EF4-FFF2-40B4-BE49-F238E27FC236}">
              <a16:creationId xmlns:a16="http://schemas.microsoft.com/office/drawing/2014/main" id="{00000000-0008-0000-0000-000023280000}"/>
            </a:ext>
          </a:extLst>
        </xdr:cNvPr>
        <xdr:cNvGrpSpPr>
          <a:grpSpLocks/>
        </xdr:cNvGrpSpPr>
      </xdr:nvGrpSpPr>
      <xdr:grpSpPr bwMode="auto">
        <a:xfrm>
          <a:off x="1244600" y="24961850"/>
          <a:ext cx="2105025" cy="3835400"/>
          <a:chOff x="95" y="2207"/>
          <a:chExt cx="221" cy="394"/>
        </a:xfrm>
      </xdr:grpSpPr>
      <xdr:pic>
        <xdr:nvPicPr>
          <xdr:cNvPr id="10276" name="Picture 2">
            <a:extLst>
              <a:ext uri="{FF2B5EF4-FFF2-40B4-BE49-F238E27FC236}">
                <a16:creationId xmlns:a16="http://schemas.microsoft.com/office/drawing/2014/main" id="{00000000-0008-0000-0000-000024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 y="2504"/>
            <a:ext cx="102" cy="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77" name="Picture 3">
            <a:extLst>
              <a:ext uri="{FF2B5EF4-FFF2-40B4-BE49-F238E27FC236}">
                <a16:creationId xmlns:a16="http://schemas.microsoft.com/office/drawing/2014/main" id="{00000000-0008-0000-0000-0000252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 y="2391"/>
            <a:ext cx="100" cy="10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78" name="Picture 4">
            <a:extLst>
              <a:ext uri="{FF2B5EF4-FFF2-40B4-BE49-F238E27FC236}">
                <a16:creationId xmlns:a16="http://schemas.microsoft.com/office/drawing/2014/main" id="{00000000-0008-0000-0000-0000262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3" y="2403"/>
            <a:ext cx="113" cy="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79" name="Picture 8">
            <a:extLst>
              <a:ext uri="{FF2B5EF4-FFF2-40B4-BE49-F238E27FC236}">
                <a16:creationId xmlns:a16="http://schemas.microsoft.com/office/drawing/2014/main" id="{00000000-0008-0000-0000-00002728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 y="2508"/>
            <a:ext cx="104" cy="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80" name="Picture 7">
            <a:extLst>
              <a:ext uri="{FF2B5EF4-FFF2-40B4-BE49-F238E27FC236}">
                <a16:creationId xmlns:a16="http://schemas.microsoft.com/office/drawing/2014/main" id="{00000000-0008-0000-0000-00002828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 y="2210"/>
            <a:ext cx="100" cy="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81" name="Picture 8">
            <a:extLst>
              <a:ext uri="{FF2B5EF4-FFF2-40B4-BE49-F238E27FC236}">
                <a16:creationId xmlns:a16="http://schemas.microsoft.com/office/drawing/2014/main" id="{00000000-0008-0000-0000-00002928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3" y="2207"/>
            <a:ext cx="108" cy="9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0282" name="Picture 1">
            <a:extLst>
              <a:ext uri="{FF2B5EF4-FFF2-40B4-BE49-F238E27FC236}">
                <a16:creationId xmlns:a16="http://schemas.microsoft.com/office/drawing/2014/main" id="{00000000-0008-0000-0000-00002A28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7" y="2306"/>
            <a:ext cx="100" cy="9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48</xdr:row>
      <xdr:rowOff>38100</xdr:rowOff>
    </xdr:from>
    <xdr:to>
      <xdr:col>3</xdr:col>
      <xdr:colOff>0</xdr:colOff>
      <xdr:row>52</xdr:row>
      <xdr:rowOff>0</xdr:rowOff>
    </xdr:to>
    <xdr:grpSp>
      <xdr:nvGrpSpPr>
        <xdr:cNvPr id="2" name="Group 34">
          <a:extLst>
            <a:ext uri="{FF2B5EF4-FFF2-40B4-BE49-F238E27FC236}">
              <a16:creationId xmlns:a16="http://schemas.microsoft.com/office/drawing/2014/main" id="{00000000-0008-0000-0100-000002000000}"/>
            </a:ext>
          </a:extLst>
        </xdr:cNvPr>
        <xdr:cNvGrpSpPr>
          <a:grpSpLocks/>
        </xdr:cNvGrpSpPr>
      </xdr:nvGrpSpPr>
      <xdr:grpSpPr bwMode="auto">
        <a:xfrm>
          <a:off x="2345871" y="24966386"/>
          <a:ext cx="2073729" cy="4120243"/>
          <a:chOff x="95" y="2207"/>
          <a:chExt cx="221" cy="394"/>
        </a:xfrm>
      </xdr:grpSpPr>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 y="2504"/>
            <a:ext cx="102" cy="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 y="2391"/>
            <a:ext cx="100" cy="10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3" y="2403"/>
            <a:ext cx="113" cy="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6" name="Picture 8">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 y="2508"/>
            <a:ext cx="104" cy="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 y="2210"/>
            <a:ext cx="100" cy="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8" name="Picture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3" y="2207"/>
            <a:ext cx="108" cy="9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9" name="Picture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7" y="2306"/>
            <a:ext cx="100" cy="9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O87"/>
  <sheetViews>
    <sheetView topLeftCell="A49" zoomScale="30" zoomScaleNormal="30" zoomScaleSheetLayoutView="25" workbookViewId="0">
      <selection activeCell="BM68" sqref="BM68"/>
    </sheetView>
  </sheetViews>
  <sheetFormatPr defaultColWidth="9.109375" defaultRowHeight="13.2" x14ac:dyDescent="0.25"/>
  <cols>
    <col min="1" max="1" width="9.109375" style="1"/>
    <col min="2" max="2" width="9" style="1" customWidth="1"/>
    <col min="3" max="3" width="35.109375" style="1" customWidth="1"/>
    <col min="4" max="4" width="65.5546875" style="1" customWidth="1"/>
    <col min="5" max="5" width="30.88671875" style="1" customWidth="1"/>
    <col min="6" max="6" width="14.88671875" style="1" customWidth="1"/>
    <col min="7" max="7" width="14.6640625" style="1" customWidth="1"/>
    <col min="8" max="8" width="41.5546875" style="1" customWidth="1"/>
    <col min="9" max="9" width="18.109375" style="1" customWidth="1"/>
    <col min="10" max="10" width="26.109375" style="1" customWidth="1"/>
    <col min="11" max="11" width="39" style="1" customWidth="1"/>
    <col min="12" max="13" width="14.5546875" style="1" customWidth="1"/>
    <col min="14" max="14" width="17.6640625" style="1" customWidth="1"/>
    <col min="15" max="15" width="21" style="1" customWidth="1"/>
    <col min="16" max="16" width="37.44140625" style="1" customWidth="1"/>
    <col min="17" max="17" width="39.109375" style="1" hidden="1" customWidth="1"/>
    <col min="18" max="18" width="28.88671875" style="1" hidden="1" customWidth="1"/>
    <col min="19" max="19" width="16.6640625" style="1" hidden="1" customWidth="1"/>
    <col min="20" max="20" width="28.109375" style="1" hidden="1" customWidth="1"/>
    <col min="21" max="21" width="25.5546875" style="1" hidden="1" customWidth="1"/>
    <col min="22" max="29" width="18.109375" style="1" hidden="1" customWidth="1"/>
    <col min="30" max="30" width="11" style="1" hidden="1" customWidth="1"/>
    <col min="31" max="32" width="9.33203125" style="1" hidden="1" customWidth="1"/>
    <col min="33" max="33" width="13.5546875" style="1" hidden="1" customWidth="1"/>
    <col min="34" max="34" width="15.6640625" style="1" hidden="1" customWidth="1"/>
    <col min="35" max="41" width="9.33203125" style="1" hidden="1" customWidth="1"/>
    <col min="42" max="42" width="20.88671875" style="1" hidden="1" customWidth="1"/>
    <col min="43" max="43" width="23.6640625" style="1" hidden="1" customWidth="1"/>
    <col min="44" max="46" width="9.33203125" style="1" hidden="1" customWidth="1"/>
    <col min="47" max="47" width="15.44140625" style="1" hidden="1" customWidth="1"/>
    <col min="48" max="51" width="9.33203125" style="1" hidden="1" customWidth="1"/>
    <col min="52" max="52" width="9.88671875" style="1" hidden="1" customWidth="1"/>
    <col min="53" max="56" width="9.109375" style="1" hidden="1" customWidth="1"/>
    <col min="57" max="74" width="9.109375" style="1" customWidth="1"/>
    <col min="75" max="16384" width="9.109375" style="1"/>
  </cols>
  <sheetData>
    <row r="1" spans="2:37" ht="24" customHeight="1" thickBot="1" x14ac:dyDescent="0.45">
      <c r="B1" s="32"/>
      <c r="C1" s="218" t="s">
        <v>132</v>
      </c>
      <c r="D1" s="54"/>
      <c r="E1" s="54"/>
      <c r="F1" s="54"/>
      <c r="G1" s="54"/>
      <c r="H1" s="54"/>
      <c r="I1" s="54"/>
      <c r="J1" s="54"/>
      <c r="K1" s="54"/>
      <c r="L1" s="54"/>
      <c r="M1" s="54"/>
      <c r="N1" s="54"/>
      <c r="O1" s="54"/>
      <c r="P1" s="33"/>
    </row>
    <row r="2" spans="2:37" ht="88.5" customHeight="1" thickBot="1" x14ac:dyDescent="0.3">
      <c r="B2" s="35"/>
      <c r="C2" s="388" t="s">
        <v>97</v>
      </c>
      <c r="D2" s="389"/>
      <c r="E2" s="389"/>
      <c r="F2" s="389"/>
      <c r="G2" s="389"/>
      <c r="H2" s="389"/>
      <c r="I2" s="389"/>
      <c r="J2" s="389"/>
      <c r="K2" s="389"/>
      <c r="L2" s="389"/>
      <c r="M2" s="389"/>
      <c r="N2" s="389"/>
      <c r="O2" s="390"/>
      <c r="P2" s="36"/>
      <c r="X2" s="403" t="s">
        <v>7</v>
      </c>
      <c r="Y2" s="403" t="s">
        <v>8</v>
      </c>
    </row>
    <row r="3" spans="2:37" ht="58.5" customHeight="1" x14ac:dyDescent="0.25">
      <c r="B3" s="35"/>
      <c r="C3" s="143"/>
      <c r="D3" s="183" t="s">
        <v>119</v>
      </c>
      <c r="E3" s="37"/>
      <c r="F3" s="37"/>
      <c r="G3" s="37"/>
      <c r="H3" s="37"/>
      <c r="I3" s="34"/>
      <c r="J3" s="34"/>
      <c r="K3" s="34"/>
      <c r="L3" s="34"/>
      <c r="M3" s="34"/>
      <c r="N3" s="34"/>
      <c r="O3" s="34"/>
      <c r="P3" s="36"/>
      <c r="X3" s="404"/>
      <c r="Y3" s="404"/>
    </row>
    <row r="4" spans="2:37" ht="51" customHeight="1" x14ac:dyDescent="0.45">
      <c r="B4" s="35"/>
      <c r="C4" s="34"/>
      <c r="D4" s="302" t="s">
        <v>0</v>
      </c>
      <c r="E4" s="391"/>
      <c r="F4" s="391"/>
      <c r="G4" s="391"/>
      <c r="H4" s="391"/>
      <c r="I4" s="303"/>
      <c r="J4" s="304" t="s">
        <v>1</v>
      </c>
      <c r="K4" s="392"/>
      <c r="L4" s="393"/>
      <c r="M4" s="393"/>
      <c r="N4" s="393"/>
      <c r="O4" s="394"/>
      <c r="P4" s="138"/>
      <c r="Q4" s="76"/>
      <c r="R4" s="76"/>
      <c r="S4" s="76"/>
      <c r="X4" s="249">
        <v>0</v>
      </c>
      <c r="Y4" s="249">
        <v>0.5</v>
      </c>
    </row>
    <row r="5" spans="2:37" ht="28.5" customHeight="1" thickBot="1" x14ac:dyDescent="0.55000000000000004">
      <c r="B5" s="35"/>
      <c r="C5" s="34"/>
      <c r="D5" s="295"/>
      <c r="E5" s="305"/>
      <c r="F5" s="305"/>
      <c r="G5" s="305"/>
      <c r="H5" s="305"/>
      <c r="I5" s="305"/>
      <c r="J5" s="295"/>
      <c r="K5" s="305"/>
      <c r="L5" s="306"/>
      <c r="M5" s="306"/>
      <c r="N5" s="307"/>
      <c r="O5" s="307"/>
      <c r="P5" s="139"/>
      <c r="Q5" s="4"/>
      <c r="R5" s="4"/>
      <c r="S5" s="4"/>
      <c r="X5" s="249">
        <v>121</v>
      </c>
      <c r="Y5" s="249">
        <v>0.65</v>
      </c>
    </row>
    <row r="6" spans="2:37" ht="105.75" customHeight="1" x14ac:dyDescent="0.45">
      <c r="B6" s="35"/>
      <c r="C6" s="34"/>
      <c r="D6" s="302" t="s">
        <v>95</v>
      </c>
      <c r="E6" s="391"/>
      <c r="F6" s="391"/>
      <c r="G6" s="391"/>
      <c r="H6" s="391"/>
      <c r="I6" s="303"/>
      <c r="J6" s="292" t="s">
        <v>2</v>
      </c>
      <c r="K6" s="261"/>
      <c r="L6" s="308" t="s">
        <v>114</v>
      </c>
      <c r="M6" s="305"/>
      <c r="N6" s="266">
        <v>0</v>
      </c>
      <c r="O6" s="308" t="s">
        <v>115</v>
      </c>
      <c r="P6" s="140"/>
      <c r="Q6" s="5"/>
      <c r="R6" s="5"/>
      <c r="S6" s="5"/>
      <c r="T6" s="5"/>
      <c r="U6" s="5"/>
      <c r="V6" s="5"/>
      <c r="W6" s="5"/>
      <c r="X6" s="249">
        <v>181</v>
      </c>
      <c r="Y6" s="249">
        <v>0.75</v>
      </c>
      <c r="Z6" s="5"/>
      <c r="AA6" s="5"/>
      <c r="AB6" s="5"/>
    </row>
    <row r="7" spans="2:37" ht="30" customHeight="1" x14ac:dyDescent="0.45">
      <c r="B7" s="35"/>
      <c r="C7" s="34"/>
      <c r="D7" s="295"/>
      <c r="E7" s="309"/>
      <c r="F7" s="309"/>
      <c r="G7" s="309"/>
      <c r="H7" s="309"/>
      <c r="I7" s="309"/>
      <c r="J7" s="309"/>
      <c r="K7" s="309"/>
      <c r="L7" s="310"/>
      <c r="M7" s="310"/>
      <c r="N7" s="311"/>
      <c r="O7" s="311"/>
      <c r="P7" s="140"/>
      <c r="Q7" s="5"/>
      <c r="R7" s="5"/>
      <c r="S7" s="5"/>
      <c r="T7" s="5"/>
      <c r="U7" s="5"/>
      <c r="V7" s="5"/>
      <c r="W7" s="5"/>
      <c r="X7" s="249">
        <v>241</v>
      </c>
      <c r="Y7" s="249">
        <v>0.85</v>
      </c>
      <c r="Z7" s="5"/>
      <c r="AA7" s="5"/>
      <c r="AB7" s="5"/>
    </row>
    <row r="8" spans="2:37" ht="47.25" customHeight="1" x14ac:dyDescent="0.25">
      <c r="B8" s="35"/>
      <c r="C8" s="34"/>
      <c r="D8" s="302" t="s">
        <v>89</v>
      </c>
      <c r="E8" s="400"/>
      <c r="F8" s="401"/>
      <c r="G8" s="401"/>
      <c r="H8" s="401"/>
      <c r="I8" s="401"/>
      <c r="J8" s="401"/>
      <c r="K8" s="401"/>
      <c r="L8" s="401"/>
      <c r="M8" s="401"/>
      <c r="N8" s="401"/>
      <c r="O8" s="402"/>
      <c r="P8" s="36"/>
      <c r="Q8" s="130"/>
      <c r="R8" s="130"/>
      <c r="S8" s="130"/>
      <c r="T8" s="131"/>
      <c r="U8" s="131"/>
      <c r="V8" s="131"/>
      <c r="W8" s="131"/>
      <c r="X8" s="249">
        <v>301</v>
      </c>
      <c r="Y8" s="249">
        <v>0.92500000000000004</v>
      </c>
      <c r="Z8" s="130"/>
      <c r="AA8" s="130"/>
      <c r="AB8" s="397"/>
    </row>
    <row r="9" spans="2:37" ht="28.2" x14ac:dyDescent="0.5">
      <c r="B9" s="35"/>
      <c r="C9" s="34"/>
      <c r="D9" s="295"/>
      <c r="E9" s="305"/>
      <c r="F9" s="305"/>
      <c r="G9" s="305"/>
      <c r="H9" s="305"/>
      <c r="I9" s="305"/>
      <c r="J9" s="295"/>
      <c r="K9" s="305"/>
      <c r="L9" s="306"/>
      <c r="M9" s="306"/>
      <c r="N9" s="307"/>
      <c r="O9" s="307"/>
      <c r="P9" s="36"/>
      <c r="Q9" s="132"/>
      <c r="R9" s="132"/>
      <c r="S9" s="132"/>
      <c r="T9" s="133"/>
      <c r="U9" s="133"/>
      <c r="V9" s="250"/>
      <c r="W9" s="250"/>
      <c r="X9" s="249">
        <v>361</v>
      </c>
      <c r="Y9" s="249">
        <v>0.95</v>
      </c>
      <c r="Z9" s="132"/>
      <c r="AA9" s="132"/>
      <c r="AB9" s="398"/>
      <c r="AC9" s="7"/>
      <c r="AD9" s="7"/>
      <c r="AE9" s="7"/>
      <c r="AF9" s="7"/>
      <c r="AG9" s="7"/>
      <c r="AH9" s="7"/>
    </row>
    <row r="10" spans="2:37" ht="36" customHeight="1" x14ac:dyDescent="0.5">
      <c r="B10" s="35"/>
      <c r="C10" s="34"/>
      <c r="D10" s="395" t="s">
        <v>131</v>
      </c>
      <c r="E10" s="395"/>
      <c r="F10" s="395"/>
      <c r="G10" s="395"/>
      <c r="H10" s="395"/>
      <c r="I10" s="395"/>
      <c r="J10" s="395"/>
      <c r="K10" s="395"/>
      <c r="L10" s="306"/>
      <c r="M10" s="306"/>
      <c r="N10" s="312" t="s">
        <v>3</v>
      </c>
      <c r="O10" s="261"/>
      <c r="P10" s="141"/>
      <c r="Q10" s="399"/>
      <c r="R10" s="399"/>
      <c r="S10" s="129"/>
      <c r="T10" s="129"/>
      <c r="U10" s="129"/>
      <c r="V10" s="251" t="s">
        <v>123</v>
      </c>
      <c r="W10" s="252" t="s">
        <v>124</v>
      </c>
      <c r="X10" s="249">
        <v>421</v>
      </c>
      <c r="Y10" s="249">
        <v>1</v>
      </c>
      <c r="Z10" s="129"/>
      <c r="AA10" s="129"/>
      <c r="AB10" s="129"/>
    </row>
    <row r="11" spans="2:37" ht="42.75" customHeight="1" x14ac:dyDescent="0.5">
      <c r="B11" s="35"/>
      <c r="C11" s="34"/>
      <c r="D11" s="395"/>
      <c r="E11" s="395"/>
      <c r="F11" s="395"/>
      <c r="G11" s="395"/>
      <c r="H11" s="395"/>
      <c r="I11" s="395"/>
      <c r="J11" s="395"/>
      <c r="K11" s="395"/>
      <c r="L11" s="306"/>
      <c r="M11" s="306"/>
      <c r="N11" s="312" t="s">
        <v>4</v>
      </c>
      <c r="O11" s="261"/>
      <c r="P11" s="36"/>
      <c r="Q11" s="134"/>
      <c r="R11" s="135"/>
      <c r="S11" s="135"/>
      <c r="T11" s="134"/>
      <c r="U11" s="135"/>
      <c r="V11" s="253"/>
      <c r="W11" s="254">
        <v>9</v>
      </c>
      <c r="X11" s="249">
        <v>480</v>
      </c>
      <c r="Y11" s="249">
        <v>1.2</v>
      </c>
      <c r="Z11" s="136"/>
      <c r="AA11" s="135"/>
      <c r="AB11" s="137"/>
    </row>
    <row r="12" spans="2:37" ht="18.75" customHeight="1" x14ac:dyDescent="0.4">
      <c r="B12" s="35"/>
      <c r="C12" s="34"/>
      <c r="D12" s="38"/>
      <c r="E12" s="48" t="s">
        <v>5</v>
      </c>
      <c r="F12" s="39"/>
      <c r="G12" s="39"/>
      <c r="H12" s="39"/>
      <c r="I12" s="40"/>
      <c r="J12" s="38"/>
      <c r="K12" s="39"/>
      <c r="L12" s="41"/>
      <c r="M12" s="41"/>
      <c r="N12" s="42"/>
      <c r="O12" s="42"/>
      <c r="P12" s="142"/>
      <c r="W12" s="254">
        <v>10</v>
      </c>
      <c r="X12" s="249">
        <v>540</v>
      </c>
      <c r="Y12" s="249">
        <v>1.5</v>
      </c>
    </row>
    <row r="13" spans="2:37" ht="37.5" customHeight="1" x14ac:dyDescent="0.25">
      <c r="B13" s="35"/>
      <c r="C13" s="34"/>
      <c r="D13" s="396" t="s">
        <v>6</v>
      </c>
      <c r="E13" s="396"/>
      <c r="F13" s="396"/>
      <c r="G13" s="396"/>
      <c r="H13" s="396"/>
      <c r="I13" s="396"/>
      <c r="J13" s="396"/>
      <c r="K13" s="396"/>
      <c r="L13" s="396"/>
      <c r="M13" s="396"/>
      <c r="N13" s="34"/>
      <c r="O13" s="55"/>
      <c r="P13" s="56"/>
      <c r="W13" s="255">
        <v>11</v>
      </c>
      <c r="X13" s="249">
        <v>600</v>
      </c>
      <c r="Y13" s="249">
        <v>2</v>
      </c>
    </row>
    <row r="14" spans="2:37" ht="24.6" x14ac:dyDescent="0.25">
      <c r="B14" s="35"/>
      <c r="C14" s="34"/>
      <c r="D14" s="44"/>
      <c r="E14" s="45"/>
      <c r="F14" s="45"/>
      <c r="G14" s="45"/>
      <c r="H14" s="45"/>
      <c r="I14" s="45"/>
      <c r="J14" s="46"/>
      <c r="K14" s="43"/>
      <c r="L14" s="43"/>
      <c r="M14" s="43"/>
      <c r="N14" s="43"/>
      <c r="O14" s="145" t="s">
        <v>102</v>
      </c>
      <c r="P14" s="57"/>
      <c r="Q14" s="8"/>
      <c r="R14" s="8"/>
      <c r="S14" s="7"/>
      <c r="T14" s="7"/>
      <c r="U14" s="7"/>
      <c r="V14" s="7"/>
      <c r="W14" s="255">
        <v>12</v>
      </c>
      <c r="X14" s="249">
        <v>660</v>
      </c>
      <c r="Y14" s="249">
        <v>2.8</v>
      </c>
      <c r="Z14" s="7"/>
      <c r="AA14" s="7"/>
      <c r="AB14" s="7"/>
      <c r="AC14" s="7"/>
      <c r="AD14" s="7"/>
      <c r="AE14" s="7"/>
      <c r="AF14" s="7"/>
      <c r="AG14" s="7"/>
      <c r="AH14" s="7"/>
      <c r="AI14" s="7"/>
      <c r="AJ14" s="7"/>
      <c r="AK14" s="7"/>
    </row>
    <row r="15" spans="2:37" ht="51" customHeight="1" x14ac:dyDescent="0.25">
      <c r="B15" s="35"/>
      <c r="C15" s="34"/>
      <c r="D15" s="405" t="s">
        <v>9</v>
      </c>
      <c r="E15" s="405"/>
      <c r="F15" s="405"/>
      <c r="G15" s="405"/>
      <c r="H15" s="405"/>
      <c r="I15" s="405"/>
      <c r="J15" s="406"/>
      <c r="K15" s="162"/>
      <c r="L15" s="43"/>
      <c r="M15" s="43"/>
      <c r="N15" s="43"/>
      <c r="O15" s="216">
        <f>AB55</f>
        <v>0</v>
      </c>
      <c r="P15" s="57"/>
      <c r="Q15" s="8"/>
      <c r="R15" s="8"/>
      <c r="S15" s="7"/>
      <c r="T15" s="7"/>
      <c r="U15" s="7"/>
      <c r="V15" s="7"/>
      <c r="W15" s="255">
        <v>13</v>
      </c>
      <c r="X15" s="249">
        <v>720</v>
      </c>
      <c r="Y15" s="249">
        <v>4</v>
      </c>
      <c r="Z15" s="7"/>
      <c r="AA15" s="7"/>
      <c r="AB15" s="7"/>
      <c r="AC15" s="7"/>
      <c r="AD15" s="7"/>
      <c r="AE15" s="7"/>
      <c r="AF15" s="7"/>
      <c r="AG15" s="7"/>
      <c r="AH15" s="7"/>
      <c r="AI15" s="7"/>
      <c r="AJ15" s="7"/>
      <c r="AK15" s="7"/>
    </row>
    <row r="16" spans="2:37" ht="19.5" customHeight="1" x14ac:dyDescent="0.25">
      <c r="B16" s="35"/>
      <c r="C16" s="34"/>
      <c r="D16" s="175"/>
      <c r="E16" s="175"/>
      <c r="F16" s="175"/>
      <c r="G16" s="175"/>
      <c r="H16" s="175"/>
      <c r="I16" s="175"/>
      <c r="J16" s="288"/>
      <c r="K16" s="172"/>
      <c r="L16" s="43"/>
      <c r="M16" s="43"/>
      <c r="N16" s="43"/>
      <c r="O16" s="145" t="s">
        <v>111</v>
      </c>
      <c r="P16" s="204"/>
      <c r="Q16" s="8"/>
      <c r="R16" s="8"/>
      <c r="S16" s="7"/>
      <c r="T16" s="7"/>
      <c r="U16" s="7"/>
      <c r="V16" s="7"/>
      <c r="W16" s="7"/>
      <c r="Z16" s="7"/>
      <c r="AA16" s="7"/>
      <c r="AB16" s="7"/>
      <c r="AC16" s="7"/>
      <c r="AD16" s="7"/>
      <c r="AE16" s="7"/>
      <c r="AF16" s="7"/>
      <c r="AG16" s="7"/>
      <c r="AH16" s="7"/>
      <c r="AI16" s="7"/>
      <c r="AJ16" s="7"/>
      <c r="AK16" s="7"/>
    </row>
    <row r="17" spans="2:119" ht="43.5" customHeight="1" x14ac:dyDescent="0.25">
      <c r="B17" s="35"/>
      <c r="C17" s="34"/>
      <c r="D17" s="384" t="s">
        <v>96</v>
      </c>
      <c r="E17" s="384"/>
      <c r="F17" s="384"/>
      <c r="G17" s="384"/>
      <c r="H17" s="384"/>
      <c r="I17" s="384"/>
      <c r="J17" s="385"/>
      <c r="K17" s="162"/>
      <c r="L17" s="43"/>
      <c r="M17" s="43"/>
      <c r="N17" s="43"/>
      <c r="O17" s="217">
        <f>VLOOKUP($O15,AP51:AQ68,2)</f>
        <v>1</v>
      </c>
      <c r="P17" s="57"/>
      <c r="Q17" s="8"/>
      <c r="R17" s="8"/>
      <c r="S17" s="7"/>
      <c r="T17" s="7"/>
      <c r="U17" s="7"/>
      <c r="V17" s="7"/>
      <c r="W17" s="7"/>
      <c r="Z17" s="7"/>
      <c r="AA17" s="7"/>
      <c r="AB17" s="7"/>
      <c r="AC17" s="7"/>
      <c r="AD17" s="7"/>
      <c r="AE17" s="7"/>
      <c r="AF17" s="7"/>
      <c r="AG17" s="7"/>
      <c r="AH17" s="7"/>
      <c r="AI17" s="7"/>
      <c r="AJ17" s="7"/>
      <c r="AK17" s="7"/>
    </row>
    <row r="18" spans="2:119" ht="15.75" customHeight="1" x14ac:dyDescent="0.25">
      <c r="B18" s="35"/>
      <c r="C18" s="34"/>
      <c r="D18" s="289"/>
      <c r="E18" s="289"/>
      <c r="F18" s="289"/>
      <c r="G18" s="289"/>
      <c r="H18" s="289"/>
      <c r="I18" s="289"/>
      <c r="J18" s="290"/>
      <c r="K18" s="172"/>
      <c r="L18" s="43"/>
      <c r="M18" s="43"/>
      <c r="N18" s="43"/>
      <c r="O18" s="60"/>
      <c r="P18" s="57"/>
      <c r="Q18" s="8"/>
      <c r="R18" s="8"/>
      <c r="S18" s="7"/>
      <c r="T18" s="7"/>
      <c r="U18" s="7"/>
      <c r="V18" s="7"/>
      <c r="W18" s="7"/>
      <c r="Z18" s="7"/>
      <c r="AA18" s="7"/>
      <c r="AB18" s="7"/>
      <c r="AC18" s="7"/>
      <c r="AD18" s="7"/>
      <c r="AE18" s="7"/>
      <c r="AF18" s="7"/>
      <c r="AG18" s="7"/>
      <c r="AH18" s="7"/>
      <c r="AI18" s="7"/>
      <c r="AJ18" s="7"/>
      <c r="AK18" s="7"/>
    </row>
    <row r="19" spans="2:119" ht="72" customHeight="1" x14ac:dyDescent="0.25">
      <c r="B19" s="35"/>
      <c r="C19" s="34"/>
      <c r="D19" s="384" t="s">
        <v>65</v>
      </c>
      <c r="E19" s="384"/>
      <c r="F19" s="384"/>
      <c r="G19" s="384"/>
      <c r="H19" s="384"/>
      <c r="I19" s="384"/>
      <c r="J19" s="385"/>
      <c r="K19" s="162"/>
      <c r="L19" s="43"/>
      <c r="M19" s="43"/>
      <c r="N19" s="43"/>
      <c r="O19" s="60"/>
      <c r="P19" s="57"/>
      <c r="Q19" s="8"/>
      <c r="R19" s="8"/>
      <c r="S19" s="7"/>
      <c r="T19" s="7"/>
      <c r="U19" s="7"/>
      <c r="V19" s="7"/>
      <c r="W19" s="7"/>
      <c r="Z19" s="7"/>
      <c r="AA19" s="7"/>
      <c r="AB19" s="7"/>
      <c r="AC19" s="7"/>
      <c r="AD19" s="7"/>
      <c r="AE19" s="7"/>
      <c r="AF19" s="7"/>
      <c r="AG19" s="7"/>
      <c r="AH19" s="7"/>
      <c r="AI19" s="7"/>
      <c r="AJ19" s="7"/>
      <c r="AK19" s="7"/>
    </row>
    <row r="20" spans="2:119" ht="15.75" customHeight="1" x14ac:dyDescent="0.25">
      <c r="B20" s="35"/>
      <c r="C20" s="34"/>
      <c r="D20" s="289"/>
      <c r="E20" s="289"/>
      <c r="F20" s="289"/>
      <c r="G20" s="289"/>
      <c r="H20" s="289"/>
      <c r="I20" s="289"/>
      <c r="J20" s="290"/>
      <c r="K20" s="172"/>
      <c r="L20" s="43"/>
      <c r="M20" s="43"/>
      <c r="N20" s="43"/>
      <c r="O20" s="60"/>
      <c r="P20" s="57"/>
      <c r="Q20" s="8"/>
      <c r="R20" s="8"/>
      <c r="S20" s="7"/>
      <c r="T20" s="7"/>
      <c r="U20" s="7"/>
      <c r="V20" s="7"/>
      <c r="W20" s="7"/>
      <c r="Z20" s="7"/>
      <c r="AA20" s="7"/>
      <c r="AB20" s="7"/>
      <c r="AC20" s="7"/>
      <c r="AD20" s="7"/>
      <c r="AE20" s="7"/>
      <c r="AF20" s="7"/>
      <c r="AG20" s="7"/>
      <c r="AH20" s="7"/>
      <c r="AI20" s="7"/>
      <c r="AJ20" s="7"/>
      <c r="AK20" s="7"/>
    </row>
    <row r="21" spans="2:119" ht="43.5" customHeight="1" x14ac:dyDescent="0.25">
      <c r="B21" s="35"/>
      <c r="C21" s="34"/>
      <c r="D21" s="291" t="s">
        <v>66</v>
      </c>
      <c r="E21" s="291"/>
      <c r="F21" s="291"/>
      <c r="G21" s="291"/>
      <c r="H21" s="291"/>
      <c r="I21" s="291"/>
      <c r="J21" s="292"/>
      <c r="K21" s="162"/>
      <c r="L21" s="43"/>
      <c r="M21" s="43"/>
      <c r="N21" s="43"/>
      <c r="O21" s="60"/>
      <c r="P21" s="57"/>
      <c r="Q21" s="8"/>
      <c r="R21" s="8"/>
      <c r="S21" s="7"/>
      <c r="T21" s="7"/>
      <c r="U21" s="7"/>
      <c r="V21" s="7"/>
      <c r="W21" s="7"/>
      <c r="Z21" s="7"/>
      <c r="AA21" s="7"/>
      <c r="AB21" s="7"/>
      <c r="AC21" s="7"/>
      <c r="AD21" s="7"/>
      <c r="AE21" s="7"/>
      <c r="AF21" s="7"/>
      <c r="AG21" s="7"/>
      <c r="AH21" s="7"/>
      <c r="AI21" s="7"/>
      <c r="AJ21" s="7"/>
      <c r="AK21" s="7"/>
    </row>
    <row r="22" spans="2:119" ht="16.5" customHeight="1" x14ac:dyDescent="0.25">
      <c r="B22" s="35"/>
      <c r="C22" s="34"/>
      <c r="D22" s="293"/>
      <c r="E22" s="289"/>
      <c r="F22" s="289"/>
      <c r="G22" s="289"/>
      <c r="H22" s="289"/>
      <c r="I22" s="289"/>
      <c r="J22" s="289"/>
      <c r="K22" s="173"/>
      <c r="L22" s="43"/>
      <c r="M22" s="43"/>
      <c r="N22" s="43"/>
      <c r="O22" s="60"/>
      <c r="P22" s="57"/>
      <c r="Q22" s="8"/>
      <c r="R22" s="8"/>
      <c r="S22" s="7"/>
      <c r="T22" s="7"/>
      <c r="U22" s="7"/>
      <c r="V22" s="7"/>
      <c r="W22" s="7"/>
      <c r="Z22" s="7"/>
      <c r="AA22" s="7"/>
      <c r="AB22" s="7"/>
      <c r="AC22" s="7"/>
      <c r="AD22" s="7"/>
      <c r="AE22" s="7"/>
      <c r="AF22" s="7"/>
      <c r="AG22" s="7"/>
      <c r="AH22" s="7"/>
      <c r="AI22" s="7"/>
      <c r="AJ22" s="7"/>
      <c r="AK22" s="7"/>
    </row>
    <row r="23" spans="2:119" ht="59.1" customHeight="1" x14ac:dyDescent="0.25">
      <c r="B23" s="35"/>
      <c r="C23" s="34"/>
      <c r="D23" s="291" t="s">
        <v>67</v>
      </c>
      <c r="E23" s="291"/>
      <c r="F23" s="291"/>
      <c r="G23" s="291"/>
      <c r="H23" s="291"/>
      <c r="I23" s="291"/>
      <c r="J23" s="292"/>
      <c r="K23" s="162"/>
      <c r="L23" s="43"/>
      <c r="M23" s="43"/>
      <c r="N23" s="43"/>
      <c r="O23" s="60"/>
      <c r="P23" s="57"/>
      <c r="Q23" s="8"/>
      <c r="R23" s="8"/>
      <c r="S23" s="7"/>
      <c r="T23" s="7"/>
      <c r="U23" s="7"/>
      <c r="V23" s="7"/>
      <c r="W23" s="7"/>
      <c r="Z23" s="7"/>
      <c r="AA23" s="7"/>
      <c r="AB23" s="7"/>
      <c r="AC23" s="7"/>
      <c r="AD23" s="7"/>
      <c r="AE23" s="7"/>
      <c r="AF23" s="7"/>
      <c r="AG23" s="7"/>
      <c r="AH23" s="7"/>
      <c r="AI23" s="7"/>
      <c r="AJ23" s="7"/>
      <c r="AK23" s="7"/>
    </row>
    <row r="24" spans="2:119" ht="11.25" customHeight="1" x14ac:dyDescent="0.25">
      <c r="B24" s="35"/>
      <c r="C24" s="34"/>
      <c r="D24" s="289"/>
      <c r="E24" s="289"/>
      <c r="F24" s="289"/>
      <c r="G24" s="289"/>
      <c r="H24" s="289"/>
      <c r="I24" s="289"/>
      <c r="J24" s="290"/>
      <c r="K24" s="172"/>
      <c r="L24" s="43"/>
      <c r="M24" s="43"/>
      <c r="N24" s="43"/>
      <c r="O24" s="60"/>
      <c r="P24" s="57"/>
      <c r="Q24" s="8"/>
      <c r="R24" s="8"/>
      <c r="S24" s="7"/>
      <c r="T24" s="7"/>
      <c r="U24" s="7"/>
      <c r="V24" s="7"/>
      <c r="W24" s="7"/>
      <c r="X24" s="9"/>
      <c r="Y24" s="9"/>
      <c r="Z24" s="7"/>
      <c r="AA24" s="7"/>
      <c r="AB24" s="7"/>
      <c r="AC24" s="7"/>
      <c r="AD24" s="7"/>
      <c r="AE24" s="7"/>
      <c r="AF24" s="7"/>
      <c r="AG24" s="7"/>
      <c r="AH24" s="7"/>
      <c r="AI24" s="7"/>
      <c r="AJ24" s="7"/>
      <c r="AK24" s="7"/>
    </row>
    <row r="25" spans="2:119" ht="105.9" customHeight="1" x14ac:dyDescent="0.25">
      <c r="B25" s="35"/>
      <c r="C25" s="34"/>
      <c r="D25" s="384" t="s">
        <v>10</v>
      </c>
      <c r="E25" s="384"/>
      <c r="F25" s="384"/>
      <c r="G25" s="384"/>
      <c r="H25" s="384"/>
      <c r="I25" s="384"/>
      <c r="J25" s="385"/>
      <c r="K25" s="162"/>
      <c r="L25" s="43"/>
      <c r="M25" s="43"/>
      <c r="N25" s="43"/>
      <c r="O25" s="60"/>
      <c r="P25" s="57"/>
      <c r="Q25" s="8"/>
      <c r="R25" s="8"/>
      <c r="S25" s="7"/>
      <c r="T25" s="7"/>
      <c r="U25" s="7"/>
      <c r="V25" s="7"/>
      <c r="W25" s="7"/>
      <c r="X25" s="7"/>
      <c r="Y25" s="7"/>
      <c r="Z25" s="7"/>
      <c r="AA25" s="7"/>
      <c r="AB25" s="7"/>
      <c r="AC25" s="7"/>
      <c r="AD25" s="7"/>
      <c r="AE25" s="7"/>
      <c r="AF25" s="7"/>
      <c r="AG25" s="7"/>
      <c r="AH25" s="7"/>
      <c r="AI25" s="7"/>
      <c r="AJ25" s="7"/>
      <c r="AK25" s="7"/>
    </row>
    <row r="26" spans="2:119" ht="33" customHeight="1" x14ac:dyDescent="0.45">
      <c r="B26" s="35"/>
      <c r="C26" s="34"/>
      <c r="D26" s="294" t="s">
        <v>79</v>
      </c>
      <c r="E26" s="295"/>
      <c r="F26" s="295"/>
      <c r="G26" s="295"/>
      <c r="H26" s="295"/>
      <c r="I26" s="295"/>
      <c r="J26" s="295"/>
      <c r="K26" s="34"/>
      <c r="L26" s="43"/>
      <c r="M26" s="43"/>
      <c r="N26" s="43"/>
      <c r="O26" s="144" t="s">
        <v>112</v>
      </c>
      <c r="P26" s="57"/>
      <c r="Q26" s="8"/>
      <c r="R26" s="8"/>
      <c r="S26" s="7"/>
      <c r="T26" s="7"/>
      <c r="U26" s="7"/>
      <c r="V26" s="7"/>
      <c r="W26" s="7"/>
      <c r="X26" s="7"/>
      <c r="Y26" s="7"/>
      <c r="Z26" s="7"/>
      <c r="AA26" s="7"/>
      <c r="AB26" s="7"/>
      <c r="AC26" s="7"/>
      <c r="AD26" s="7"/>
      <c r="AE26" s="7"/>
      <c r="AF26" s="7"/>
      <c r="AG26" s="7"/>
      <c r="AH26" s="7"/>
      <c r="AI26" s="7"/>
      <c r="AJ26" s="7"/>
      <c r="AK26" s="7"/>
    </row>
    <row r="27" spans="2:119" ht="51.75" customHeight="1" x14ac:dyDescent="0.45">
      <c r="B27" s="35"/>
      <c r="C27" s="34"/>
      <c r="D27" s="296" t="s">
        <v>82</v>
      </c>
      <c r="E27" s="297"/>
      <c r="F27" s="295"/>
      <c r="G27" s="295"/>
      <c r="H27" s="386" t="s">
        <v>80</v>
      </c>
      <c r="I27" s="386"/>
      <c r="J27" s="387"/>
      <c r="K27" s="164">
        <f>K15-K17-K21-K23</f>
        <v>0</v>
      </c>
      <c r="L27" s="43"/>
      <c r="M27" s="43"/>
      <c r="N27" s="43"/>
      <c r="O27" s="217" t="str">
        <f>IF(K27=0,"",LOOKUP(K27,$X$4:$X$15,$Y$4:$Y$15))</f>
        <v/>
      </c>
      <c r="P27" s="57"/>
      <c r="Q27" s="256"/>
      <c r="R27" s="8"/>
      <c r="S27" s="7"/>
      <c r="T27" s="7"/>
      <c r="U27" s="7"/>
      <c r="V27" s="7"/>
      <c r="W27" s="7"/>
      <c r="X27" s="7"/>
      <c r="Y27" s="7"/>
      <c r="Z27" s="7"/>
      <c r="AA27" s="7"/>
      <c r="AB27" s="7"/>
      <c r="AC27" s="7"/>
      <c r="AD27" s="7"/>
      <c r="AE27" s="7"/>
      <c r="AF27" s="7"/>
      <c r="AG27" s="7"/>
      <c r="AH27" s="7"/>
      <c r="AI27" s="7"/>
      <c r="AJ27" s="7"/>
      <c r="AK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row>
    <row r="28" spans="2:119" ht="13.5" customHeight="1" x14ac:dyDescent="0.25">
      <c r="B28" s="35"/>
      <c r="C28" s="34"/>
      <c r="D28" s="175"/>
      <c r="E28" s="298"/>
      <c r="F28" s="175"/>
      <c r="G28" s="175"/>
      <c r="H28" s="299"/>
      <c r="I28" s="299"/>
      <c r="J28" s="300"/>
      <c r="K28" s="163"/>
      <c r="L28" s="43"/>
      <c r="M28" s="43"/>
      <c r="N28" s="43"/>
      <c r="O28" s="60"/>
      <c r="P28" s="57"/>
      <c r="Q28" s="8"/>
      <c r="R28" s="8"/>
      <c r="S28" s="7"/>
      <c r="T28" s="7"/>
      <c r="U28" s="7"/>
      <c r="V28" s="7"/>
      <c r="W28" s="7"/>
      <c r="X28" s="7"/>
      <c r="Y28" s="7"/>
      <c r="Z28" s="7"/>
      <c r="AA28" s="7"/>
      <c r="AB28" s="7"/>
      <c r="AC28" s="7"/>
      <c r="AD28" s="7"/>
      <c r="AE28" s="7"/>
      <c r="AF28" s="7"/>
      <c r="AG28" s="7"/>
      <c r="AH28" s="7"/>
      <c r="AI28" s="7"/>
      <c r="AJ28" s="7"/>
      <c r="AK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row>
    <row r="29" spans="2:119" ht="59.25" customHeight="1" x14ac:dyDescent="0.25">
      <c r="B29" s="35"/>
      <c r="C29" s="34"/>
      <c r="D29" s="301" t="s">
        <v>81</v>
      </c>
      <c r="E29" s="297"/>
      <c r="F29" s="175"/>
      <c r="G29" s="175"/>
      <c r="H29" s="412" t="s">
        <v>98</v>
      </c>
      <c r="I29" s="413"/>
      <c r="J29" s="414"/>
      <c r="K29" s="174"/>
      <c r="L29" s="43"/>
      <c r="M29" s="43"/>
      <c r="N29" s="43"/>
      <c r="O29" s="60"/>
      <c r="P29" s="57"/>
      <c r="Q29" s="8"/>
      <c r="R29" s="8"/>
      <c r="S29" s="7"/>
      <c r="T29" s="7"/>
      <c r="U29" s="7"/>
      <c r="V29" s="7"/>
      <c r="W29" s="7"/>
      <c r="X29" s="7"/>
      <c r="Y29" s="7"/>
      <c r="Z29" s="7"/>
      <c r="AA29" s="7"/>
      <c r="AB29" s="7"/>
      <c r="AC29" s="7"/>
      <c r="AD29" s="7"/>
      <c r="AE29" s="7"/>
      <c r="AF29" s="7"/>
      <c r="AG29" s="7"/>
      <c r="AH29" s="7"/>
      <c r="AI29" s="7"/>
      <c r="AJ29" s="7"/>
      <c r="AK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row>
    <row r="30" spans="2:119" ht="18" x14ac:dyDescent="0.25">
      <c r="B30" s="35"/>
      <c r="C30" s="34"/>
      <c r="D30" s="44"/>
      <c r="E30" s="45"/>
      <c r="F30" s="45"/>
      <c r="G30" s="45"/>
      <c r="H30" s="45"/>
      <c r="I30" s="45"/>
      <c r="J30" s="46"/>
      <c r="K30" s="43"/>
      <c r="L30" s="43"/>
      <c r="M30" s="43"/>
      <c r="N30" s="43"/>
      <c r="O30" s="60"/>
      <c r="P30" s="57"/>
      <c r="Q30" s="8"/>
      <c r="R30" s="8"/>
      <c r="S30" s="7"/>
      <c r="T30" s="7"/>
      <c r="U30" s="7"/>
      <c r="V30" s="7"/>
      <c r="W30" s="7"/>
      <c r="X30" s="7"/>
      <c r="Y30" s="7"/>
      <c r="Z30" s="7"/>
      <c r="AA30" s="7"/>
      <c r="AB30" s="7"/>
      <c r="AC30" s="7"/>
      <c r="AD30" s="7"/>
      <c r="AE30" s="7"/>
      <c r="AF30" s="7"/>
      <c r="AG30" s="7"/>
      <c r="AH30" s="7"/>
      <c r="AI30" s="7"/>
      <c r="AJ30" s="7"/>
      <c r="AK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row>
    <row r="31" spans="2:119" ht="37.5" customHeight="1" x14ac:dyDescent="0.25">
      <c r="B31" s="35"/>
      <c r="C31" s="34"/>
      <c r="D31" s="396" t="s">
        <v>11</v>
      </c>
      <c r="E31" s="396"/>
      <c r="F31" s="396"/>
      <c r="G31" s="396"/>
      <c r="H31" s="396"/>
      <c r="I31" s="396"/>
      <c r="J31" s="396"/>
      <c r="K31" s="396"/>
      <c r="L31" s="396"/>
      <c r="M31" s="396"/>
      <c r="N31" s="43"/>
      <c r="O31" s="61"/>
      <c r="P31" s="58"/>
      <c r="Q31" s="10"/>
      <c r="R31" s="10"/>
      <c r="S31" s="7"/>
      <c r="T31" s="7"/>
      <c r="U31" s="7"/>
      <c r="V31" s="7"/>
      <c r="W31" s="7"/>
      <c r="X31" s="7"/>
      <c r="Y31" s="7"/>
      <c r="Z31" s="7"/>
      <c r="AA31" s="7"/>
      <c r="AB31" s="7"/>
      <c r="AC31" s="7"/>
      <c r="AD31" s="7"/>
      <c r="AE31" s="7"/>
      <c r="AF31" s="7"/>
      <c r="AG31" s="7"/>
      <c r="AH31" s="7"/>
      <c r="AI31" s="7"/>
      <c r="AJ31" s="7"/>
      <c r="AK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row>
    <row r="32" spans="2:119" ht="15" customHeight="1" x14ac:dyDescent="0.25">
      <c r="B32" s="35"/>
      <c r="C32" s="34"/>
      <c r="D32" s="44"/>
      <c r="E32" s="45"/>
      <c r="F32" s="45"/>
      <c r="G32" s="45"/>
      <c r="H32" s="45"/>
      <c r="I32" s="45"/>
      <c r="J32" s="46"/>
      <c r="K32" s="43"/>
      <c r="L32" s="47"/>
      <c r="M32" s="47"/>
      <c r="N32" s="43"/>
      <c r="O32" s="62"/>
      <c r="P32" s="58"/>
      <c r="Q32" s="10"/>
      <c r="R32" s="10"/>
      <c r="S32" s="7"/>
      <c r="T32" s="7"/>
      <c r="U32" s="7"/>
      <c r="V32" s="7"/>
      <c r="W32" s="7"/>
      <c r="X32" s="7"/>
      <c r="Y32" s="7"/>
      <c r="Z32" s="7"/>
      <c r="AA32" s="7"/>
      <c r="AB32" s="7"/>
      <c r="AC32" s="7"/>
      <c r="AD32" s="7"/>
      <c r="AE32" s="7"/>
      <c r="AF32" s="7"/>
      <c r="AG32" s="7"/>
      <c r="AH32" s="7"/>
      <c r="AI32" s="7"/>
      <c r="AJ32" s="7"/>
      <c r="AK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row>
    <row r="33" spans="2:119" ht="12.75" customHeight="1" x14ac:dyDescent="0.25">
      <c r="B33" s="35"/>
      <c r="C33" s="34"/>
      <c r="D33" s="424"/>
      <c r="E33" s="425"/>
      <c r="F33" s="425"/>
      <c r="G33" s="425"/>
      <c r="H33" s="425"/>
      <c r="I33" s="425"/>
      <c r="J33" s="425"/>
      <c r="K33" s="426"/>
      <c r="L33" s="47"/>
      <c r="M33" s="47"/>
      <c r="N33" s="43"/>
      <c r="O33" s="63"/>
      <c r="P33" s="58"/>
      <c r="Q33" s="10"/>
      <c r="R33" s="10"/>
      <c r="S33" s="10"/>
      <c r="T33" s="7"/>
      <c r="U33" s="7"/>
      <c r="V33" s="7"/>
      <c r="W33" s="7"/>
      <c r="X33" s="7"/>
      <c r="Y33" s="7"/>
      <c r="Z33" s="7"/>
      <c r="AA33" s="7"/>
      <c r="AB33" s="7"/>
      <c r="AC33" s="7"/>
      <c r="AD33" s="7"/>
      <c r="AE33" s="7"/>
      <c r="AF33" s="7"/>
      <c r="AG33" s="7"/>
      <c r="AH33" s="7"/>
      <c r="AI33" s="7"/>
      <c r="AJ33" s="7"/>
      <c r="AK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row>
    <row r="34" spans="2:119" ht="49.5" customHeight="1" x14ac:dyDescent="0.35">
      <c r="B34" s="35"/>
      <c r="C34" s="34"/>
      <c r="D34" s="427"/>
      <c r="E34" s="428"/>
      <c r="F34" s="428"/>
      <c r="G34" s="428"/>
      <c r="H34" s="428"/>
      <c r="I34" s="428"/>
      <c r="J34" s="428"/>
      <c r="K34" s="429"/>
      <c r="L34" s="47"/>
      <c r="M34" s="47"/>
      <c r="N34" s="43"/>
      <c r="O34" s="63"/>
      <c r="P34" s="58"/>
      <c r="Q34" s="10"/>
      <c r="R34" s="10"/>
      <c r="S34" s="10"/>
      <c r="T34" s="7"/>
      <c r="U34" s="7"/>
      <c r="V34" s="7"/>
      <c r="W34" s="7"/>
      <c r="X34" s="7"/>
      <c r="Y34" s="7"/>
      <c r="Z34" s="7"/>
      <c r="AA34" s="7"/>
      <c r="AB34" s="7"/>
      <c r="AC34" s="11"/>
      <c r="AD34" s="12"/>
      <c r="AE34" s="13"/>
      <c r="AF34" s="13"/>
      <c r="AG34" s="13"/>
      <c r="AH34" s="13"/>
      <c r="AI34" s="13"/>
      <c r="AJ34" s="13"/>
      <c r="AK34" s="14"/>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row>
    <row r="35" spans="2:119" s="15" customFormat="1" ht="16.5" customHeight="1" x14ac:dyDescent="0.25">
      <c r="B35" s="35"/>
      <c r="C35" s="34"/>
      <c r="D35" s="44"/>
      <c r="E35" s="45"/>
      <c r="F35" s="45"/>
      <c r="G35" s="45"/>
      <c r="H35" s="45"/>
      <c r="I35" s="45"/>
      <c r="J35" s="46"/>
      <c r="K35" s="43"/>
      <c r="L35" s="47"/>
      <c r="M35" s="47"/>
      <c r="N35" s="43"/>
      <c r="O35" s="64"/>
      <c r="P35" s="59"/>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row>
    <row r="36" spans="2:119" ht="62.25" customHeight="1" x14ac:dyDescent="0.4">
      <c r="B36" s="35"/>
      <c r="C36" s="169"/>
      <c r="D36" s="411" t="s">
        <v>121</v>
      </c>
      <c r="E36" s="411"/>
      <c r="F36" s="411"/>
      <c r="G36" s="411"/>
      <c r="H36" s="411"/>
      <c r="I36" s="411"/>
      <c r="J36" s="411"/>
      <c r="K36" s="411"/>
      <c r="L36" s="411"/>
      <c r="M36" s="411"/>
      <c r="N36" s="43"/>
      <c r="O36" s="64"/>
      <c r="P36" s="59"/>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row>
    <row r="37" spans="2:119" ht="18" customHeight="1" x14ac:dyDescent="0.4">
      <c r="B37" s="35"/>
      <c r="C37" s="169"/>
      <c r="D37" s="226"/>
      <c r="E37" s="226"/>
      <c r="F37" s="226"/>
      <c r="G37" s="226"/>
      <c r="H37" s="226"/>
      <c r="I37" s="226"/>
      <c r="J37" s="227"/>
      <c r="K37" s="99"/>
      <c r="L37" s="228"/>
      <c r="M37" s="229"/>
      <c r="N37" s="43"/>
      <c r="O37" s="64"/>
      <c r="P37" s="59"/>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row>
    <row r="38" spans="2:119" ht="32.25" customHeight="1" x14ac:dyDescent="0.6">
      <c r="B38" s="35"/>
      <c r="C38" s="169"/>
      <c r="D38" s="167" t="s">
        <v>77</v>
      </c>
      <c r="E38" s="230" t="s">
        <v>12</v>
      </c>
      <c r="F38" s="30" t="s">
        <v>122</v>
      </c>
      <c r="G38" s="231"/>
      <c r="H38" s="230" t="s">
        <v>13</v>
      </c>
      <c r="I38" s="30"/>
      <c r="J38" s="231"/>
      <c r="K38" s="230" t="s">
        <v>14</v>
      </c>
      <c r="L38" s="30"/>
      <c r="M38" s="169"/>
      <c r="N38" s="43"/>
      <c r="O38" s="64"/>
      <c r="P38" s="59"/>
      <c r="W38" s="6"/>
      <c r="X38" s="16"/>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row>
    <row r="39" spans="2:119" ht="43.5" customHeight="1" thickBot="1" x14ac:dyDescent="0.65">
      <c r="B39" s="35"/>
      <c r="C39" s="169"/>
      <c r="D39" s="232" t="s">
        <v>15</v>
      </c>
      <c r="E39" s="226"/>
      <c r="F39" s="226"/>
      <c r="G39" s="226"/>
      <c r="H39" s="226"/>
      <c r="I39" s="226"/>
      <c r="J39" s="227"/>
      <c r="K39" s="99"/>
      <c r="L39" s="233"/>
      <c r="M39" s="169"/>
      <c r="N39" s="43"/>
      <c r="O39" s="64"/>
      <c r="P39" s="59"/>
      <c r="W39" s="6"/>
      <c r="X39" s="1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row>
    <row r="40" spans="2:119" ht="177.9" customHeight="1" x14ac:dyDescent="0.3">
      <c r="B40" s="35"/>
      <c r="C40" s="225" t="s">
        <v>16</v>
      </c>
      <c r="D40" s="234" t="s">
        <v>70</v>
      </c>
      <c r="E40" s="284" t="s">
        <v>128</v>
      </c>
      <c r="F40" s="265">
        <v>1</v>
      </c>
      <c r="G40" s="266"/>
      <c r="H40" s="285" t="s">
        <v>129</v>
      </c>
      <c r="I40" s="286">
        <v>5</v>
      </c>
      <c r="J40" s="266"/>
      <c r="K40" s="287" t="s">
        <v>130</v>
      </c>
      <c r="L40" s="235">
        <v>9</v>
      </c>
      <c r="M40" s="236"/>
      <c r="N40" s="43"/>
      <c r="O40" s="127" t="s">
        <v>17</v>
      </c>
      <c r="P40" s="59"/>
      <c r="W40" s="6"/>
      <c r="X40" s="82"/>
      <c r="AA40" s="83" t="s">
        <v>74</v>
      </c>
      <c r="AB40" s="82"/>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row>
    <row r="41" spans="2:119" ht="13.5" customHeight="1" x14ac:dyDescent="0.4">
      <c r="B41" s="35"/>
      <c r="C41" s="237"/>
      <c r="D41" s="169"/>
      <c r="E41" s="169"/>
      <c r="F41" s="169"/>
      <c r="G41" s="169"/>
      <c r="H41" s="169"/>
      <c r="I41" s="169"/>
      <c r="J41" s="169"/>
      <c r="K41" s="169"/>
      <c r="L41" s="169"/>
      <c r="M41" s="238"/>
      <c r="N41" s="43"/>
      <c r="O41" s="119"/>
      <c r="P41" s="59"/>
      <c r="W41" s="6"/>
      <c r="X41" s="82"/>
      <c r="Y41" s="82" t="s">
        <v>72</v>
      </c>
      <c r="Z41" s="82" t="s">
        <v>73</v>
      </c>
      <c r="AA41" s="83"/>
      <c r="AB41" s="82"/>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row>
    <row r="42" spans="2:119" ht="30.75" customHeight="1" x14ac:dyDescent="0.4">
      <c r="B42" s="35"/>
      <c r="C42" s="433" t="s">
        <v>113</v>
      </c>
      <c r="D42" s="434"/>
      <c r="E42" s="434"/>
      <c r="F42" s="434"/>
      <c r="G42" s="434"/>
      <c r="H42" s="434"/>
      <c r="I42" s="434"/>
      <c r="J42" s="431"/>
      <c r="K42" s="417" t="s">
        <v>100</v>
      </c>
      <c r="L42" s="418"/>
      <c r="M42" s="415" t="str">
        <f>IF(J42="","",J42*60/K29)</f>
        <v/>
      </c>
      <c r="N42" s="43"/>
      <c r="O42" s="216">
        <f>IF(J42="",SUM(S42:U42),Z42)</f>
        <v>0</v>
      </c>
      <c r="P42" s="59"/>
      <c r="S42" s="31" t="str">
        <f>IF(G40="","",F40)</f>
        <v/>
      </c>
      <c r="T42" s="31" t="str">
        <f>IF(J40="","",I40)</f>
        <v/>
      </c>
      <c r="U42" s="31" t="str">
        <f>IF(M40="","",L40)</f>
        <v/>
      </c>
      <c r="X42" s="85" t="s">
        <v>75</v>
      </c>
      <c r="Y42" s="86" t="str">
        <f>M42</f>
        <v/>
      </c>
      <c r="Z42" s="85" t="e">
        <f>LOOKUP(Y42,$AB$42:$AZ$42,$AB$43:$AZ$43)</f>
        <v>#N/A</v>
      </c>
      <c r="AA42" s="87" t="s">
        <v>76</v>
      </c>
      <c r="AB42" s="85">
        <v>2.5</v>
      </c>
      <c r="AC42" s="85">
        <v>7.5</v>
      </c>
      <c r="AD42" s="85">
        <v>12.5</v>
      </c>
      <c r="AE42" s="85">
        <v>17.5</v>
      </c>
      <c r="AF42" s="85">
        <v>20</v>
      </c>
      <c r="AG42" s="85">
        <v>22.5</v>
      </c>
      <c r="AH42" s="85">
        <v>27.5</v>
      </c>
      <c r="AI42" s="322">
        <v>30</v>
      </c>
      <c r="AJ42" s="85">
        <v>32.5</v>
      </c>
      <c r="AK42" s="85">
        <v>35</v>
      </c>
      <c r="AL42" s="85">
        <v>37.5</v>
      </c>
      <c r="AM42" s="85">
        <v>40</v>
      </c>
      <c r="AN42" s="85">
        <v>42.5</v>
      </c>
      <c r="AO42" s="85">
        <v>45</v>
      </c>
      <c r="AP42" s="85">
        <v>47.5</v>
      </c>
      <c r="AQ42" s="85">
        <v>50</v>
      </c>
      <c r="AR42" s="85">
        <v>52.5</v>
      </c>
      <c r="AS42" s="85">
        <v>55</v>
      </c>
      <c r="AT42" s="85">
        <v>57.5</v>
      </c>
      <c r="AU42" s="85">
        <v>60</v>
      </c>
      <c r="AV42" s="85">
        <v>62.5</v>
      </c>
      <c r="AW42" s="85">
        <v>65</v>
      </c>
      <c r="AX42" s="85">
        <v>67.5</v>
      </c>
      <c r="AY42" s="85">
        <v>70</v>
      </c>
      <c r="AZ42" s="85">
        <v>72.5</v>
      </c>
      <c r="BA42" s="85"/>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row>
    <row r="43" spans="2:119" ht="63.75" customHeight="1" thickBot="1" x14ac:dyDescent="0.45">
      <c r="B43" s="35"/>
      <c r="C43" s="435"/>
      <c r="D43" s="436"/>
      <c r="E43" s="436"/>
      <c r="F43" s="436"/>
      <c r="G43" s="436"/>
      <c r="H43" s="436"/>
      <c r="I43" s="436"/>
      <c r="J43" s="432"/>
      <c r="K43" s="419"/>
      <c r="L43" s="420"/>
      <c r="M43" s="416"/>
      <c r="N43" s="43"/>
      <c r="O43" s="72"/>
      <c r="P43" s="59"/>
      <c r="Q43" s="7"/>
      <c r="R43" s="7"/>
      <c r="S43" s="7"/>
      <c r="T43" s="7"/>
      <c r="U43" s="7"/>
      <c r="V43" s="7"/>
      <c r="W43" s="7"/>
      <c r="X43" s="176" t="s">
        <v>99</v>
      </c>
      <c r="Y43" s="177">
        <f>+U133</f>
        <v>0</v>
      </c>
      <c r="Z43" s="178"/>
      <c r="AA43" s="179"/>
      <c r="AB43" s="180">
        <v>0</v>
      </c>
      <c r="AC43" s="176">
        <v>0</v>
      </c>
      <c r="AD43" s="176">
        <v>0</v>
      </c>
      <c r="AE43" s="180">
        <v>0</v>
      </c>
      <c r="AF43" s="180">
        <v>0</v>
      </c>
      <c r="AG43" s="180">
        <v>0.5</v>
      </c>
      <c r="AH43" s="180">
        <v>1</v>
      </c>
      <c r="AI43" s="323">
        <v>1</v>
      </c>
      <c r="AJ43" s="180">
        <v>2</v>
      </c>
      <c r="AK43" s="180">
        <v>2</v>
      </c>
      <c r="AL43" s="180">
        <v>3</v>
      </c>
      <c r="AM43" s="180">
        <v>3</v>
      </c>
      <c r="AN43" s="180">
        <v>4</v>
      </c>
      <c r="AO43" s="180">
        <v>4</v>
      </c>
      <c r="AP43" s="180">
        <v>5</v>
      </c>
      <c r="AQ43" s="180">
        <v>5</v>
      </c>
      <c r="AR43" s="180">
        <v>6</v>
      </c>
      <c r="AS43" s="180">
        <v>6</v>
      </c>
      <c r="AT43" s="180">
        <v>7</v>
      </c>
      <c r="AU43" s="180">
        <v>7</v>
      </c>
      <c r="AV43" s="180">
        <v>8</v>
      </c>
      <c r="AW43" s="180">
        <v>8</v>
      </c>
      <c r="AX43" s="180">
        <v>9</v>
      </c>
      <c r="AY43" s="180">
        <v>9</v>
      </c>
      <c r="AZ43" s="180">
        <v>10</v>
      </c>
      <c r="BA43" s="176"/>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row>
    <row r="44" spans="2:119" ht="17.25" customHeight="1" thickBot="1" x14ac:dyDescent="0.3">
      <c r="B44" s="35"/>
      <c r="C44" s="34"/>
      <c r="D44" s="34"/>
      <c r="E44" s="34"/>
      <c r="F44" s="34"/>
      <c r="G44" s="34"/>
      <c r="H44" s="34"/>
      <c r="I44" s="34"/>
      <c r="J44" s="34"/>
      <c r="K44" s="34"/>
      <c r="L44" s="34"/>
      <c r="M44" s="34"/>
      <c r="N44" s="43"/>
      <c r="O44" s="72"/>
      <c r="P44" s="59"/>
      <c r="Q44" s="7"/>
      <c r="R44" s="7"/>
      <c r="S44" s="5"/>
      <c r="T44" s="5"/>
      <c r="U44" s="5"/>
      <c r="V44" s="7"/>
      <c r="W44" s="7"/>
      <c r="X44" s="7"/>
      <c r="Y44" s="7"/>
      <c r="Z44" s="7"/>
      <c r="AA44" s="7"/>
      <c r="AB44" s="7"/>
      <c r="AC44" s="7"/>
      <c r="AD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row>
    <row r="45" spans="2:119" s="3" customFormat="1" ht="28.5" customHeight="1" x14ac:dyDescent="0.25">
      <c r="B45" s="35"/>
      <c r="C45" s="165" t="s">
        <v>18</v>
      </c>
      <c r="D45" s="166" t="s">
        <v>19</v>
      </c>
      <c r="E45" s="421" t="s">
        <v>20</v>
      </c>
      <c r="F45" s="422"/>
      <c r="G45" s="423"/>
      <c r="H45" s="421" t="s">
        <v>21</v>
      </c>
      <c r="I45" s="422"/>
      <c r="J45" s="422"/>
      <c r="K45" s="422"/>
      <c r="L45" s="422"/>
      <c r="M45" s="430"/>
      <c r="N45" s="43"/>
      <c r="O45" s="72"/>
      <c r="P45" s="59"/>
      <c r="Q45" s="5"/>
      <c r="R45" s="5"/>
      <c r="S45" s="22"/>
      <c r="T45" s="22"/>
      <c r="U45" s="22"/>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2:119" s="3" customFormat="1" ht="42" customHeight="1" x14ac:dyDescent="0.25">
      <c r="B46" s="35"/>
      <c r="C46" s="202" t="s">
        <v>23</v>
      </c>
      <c r="D46" s="203" t="s">
        <v>24</v>
      </c>
      <c r="E46" s="407" t="s">
        <v>90</v>
      </c>
      <c r="F46" s="408"/>
      <c r="G46" s="409"/>
      <c r="H46" s="407" t="s">
        <v>25</v>
      </c>
      <c r="I46" s="408"/>
      <c r="J46" s="408"/>
      <c r="K46" s="408"/>
      <c r="L46" s="408"/>
      <c r="M46" s="410"/>
      <c r="N46" s="43"/>
      <c r="O46" s="72"/>
      <c r="P46" s="59"/>
      <c r="Q46" s="5"/>
      <c r="R46" s="5"/>
      <c r="S46" s="22"/>
      <c r="T46" s="22"/>
      <c r="U46" s="22"/>
      <c r="V46" s="5"/>
      <c r="W46" s="5"/>
      <c r="X46" s="5"/>
      <c r="Y46" s="5"/>
      <c r="Z46" s="5"/>
      <c r="AA46" s="5"/>
      <c r="AB46" s="5"/>
      <c r="AC46" s="5"/>
      <c r="AU46" s="5"/>
      <c r="AV46" s="5"/>
      <c r="AW46" s="5"/>
      <c r="AX46" s="5"/>
      <c r="AY46" s="5"/>
      <c r="AZ46" s="5"/>
      <c r="BA46" s="5"/>
      <c r="BB46" s="5"/>
      <c r="BC46" s="5"/>
      <c r="BD46" s="5"/>
      <c r="BE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row>
    <row r="47" spans="2:119" s="3" customFormat="1" ht="15" customHeight="1" x14ac:dyDescent="0.25">
      <c r="B47" s="35"/>
      <c r="C47" s="120"/>
      <c r="D47" s="121"/>
      <c r="E47" s="121"/>
      <c r="F47" s="122"/>
      <c r="G47" s="123"/>
      <c r="H47" s="121"/>
      <c r="I47" s="122"/>
      <c r="J47" s="123"/>
      <c r="K47" s="124"/>
      <c r="L47" s="122"/>
      <c r="M47" s="125"/>
      <c r="N47" s="43"/>
      <c r="O47" s="72"/>
      <c r="P47" s="59"/>
      <c r="Q47" s="5"/>
      <c r="R47" s="5"/>
      <c r="S47" s="22"/>
      <c r="T47" s="22"/>
      <c r="U47" s="22"/>
      <c r="V47" s="5"/>
      <c r="W47" s="5"/>
      <c r="X47" s="5"/>
      <c r="Y47" s="5"/>
      <c r="Z47" s="5"/>
      <c r="AA47" s="5"/>
      <c r="AB47" s="5"/>
      <c r="AC47" s="5"/>
      <c r="AU47" s="5"/>
      <c r="AV47" s="5"/>
      <c r="AW47" s="5"/>
      <c r="AX47" s="5"/>
      <c r="AY47" s="5"/>
      <c r="AZ47" s="5"/>
      <c r="BA47" s="5"/>
      <c r="BB47" s="5"/>
      <c r="BC47" s="5"/>
      <c r="BD47" s="5"/>
      <c r="BE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row>
    <row r="48" spans="2:119" s="3" customFormat="1" ht="43.5" customHeight="1" x14ac:dyDescent="0.25">
      <c r="B48" s="35"/>
      <c r="C48" s="437" t="s">
        <v>91</v>
      </c>
      <c r="D48" s="438"/>
      <c r="E48" s="126" t="s">
        <v>83</v>
      </c>
      <c r="F48" s="374" t="s">
        <v>84</v>
      </c>
      <c r="G48" s="375"/>
      <c r="H48" s="126" t="s">
        <v>85</v>
      </c>
      <c r="I48" s="374" t="s">
        <v>86</v>
      </c>
      <c r="J48" s="375"/>
      <c r="K48" s="126" t="s">
        <v>87</v>
      </c>
      <c r="L48" s="103"/>
      <c r="M48" s="104"/>
      <c r="N48" s="43"/>
      <c r="O48" s="73"/>
      <c r="P48" s="59"/>
      <c r="Q48" s="5"/>
      <c r="R48" s="5"/>
      <c r="S48" s="102"/>
      <c r="T48" s="102"/>
      <c r="U48" s="102"/>
      <c r="V48" s="5"/>
      <c r="W48" s="5"/>
      <c r="X48" s="5"/>
      <c r="Y48" s="5"/>
      <c r="Z48" s="5"/>
      <c r="AA48" s="5"/>
      <c r="AB48" s="5"/>
      <c r="AC48" s="5"/>
      <c r="AU48" s="5"/>
      <c r="AV48" s="5"/>
      <c r="AW48" s="5"/>
      <c r="AX48" s="5"/>
      <c r="AY48" s="5"/>
      <c r="AZ48" s="5"/>
      <c r="BA48" s="5"/>
      <c r="BB48" s="5"/>
      <c r="BC48" s="5"/>
      <c r="BD48" s="5"/>
      <c r="BE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row>
    <row r="49" spans="2:119" ht="80.400000000000006" customHeight="1" x14ac:dyDescent="0.45">
      <c r="B49" s="35"/>
      <c r="C49" s="117"/>
      <c r="D49" s="260" t="s">
        <v>26</v>
      </c>
      <c r="E49" s="170"/>
      <c r="F49" s="330"/>
      <c r="G49" s="330"/>
      <c r="H49" s="170"/>
      <c r="I49" s="330"/>
      <c r="J49" s="330"/>
      <c r="K49" s="170"/>
      <c r="L49" s="101"/>
      <c r="M49" s="104"/>
      <c r="N49" s="43"/>
      <c r="O49" s="118">
        <f>SUM(R49:V49)</f>
        <v>0</v>
      </c>
      <c r="P49" s="59"/>
      <c r="R49" s="314" t="str">
        <f>IF(E49="","",0)</f>
        <v/>
      </c>
      <c r="S49" s="314" t="str">
        <f>IF(F49="","",2)</f>
        <v/>
      </c>
      <c r="T49" s="219" t="str">
        <f>IF(H49="","",3.5)</f>
        <v/>
      </c>
      <c r="U49" s="314" t="str">
        <f>IF(I49="","",4)</f>
        <v/>
      </c>
      <c r="V49" s="314" t="str">
        <f>IF(K49="","",8)</f>
        <v/>
      </c>
      <c r="W49" s="315"/>
      <c r="AG49" s="220">
        <v>9</v>
      </c>
      <c r="AH49" s="220">
        <v>600</v>
      </c>
      <c r="AI49" s="221">
        <f t="shared" ref="AI49:AI50" si="0">AG49-Y$48</f>
        <v>9</v>
      </c>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row>
    <row r="50" spans="2:119" ht="70.5" customHeight="1" x14ac:dyDescent="0.45">
      <c r="B50" s="35"/>
      <c r="C50" s="117"/>
      <c r="D50" s="260" t="s">
        <v>29</v>
      </c>
      <c r="E50" s="170"/>
      <c r="F50" s="330"/>
      <c r="G50" s="330"/>
      <c r="H50" s="170"/>
      <c r="I50" s="330"/>
      <c r="J50" s="330"/>
      <c r="K50" s="170"/>
      <c r="L50" s="101"/>
      <c r="M50" s="104"/>
      <c r="N50" s="43"/>
      <c r="O50" s="118">
        <f>SUM(R50:V50)</f>
        <v>0</v>
      </c>
      <c r="P50" s="59"/>
      <c r="R50" s="314" t="str">
        <f>IF(E50="","",2)</f>
        <v/>
      </c>
      <c r="S50" s="314" t="str">
        <f>IF(F50="","",6)</f>
        <v/>
      </c>
      <c r="T50" s="314" t="str">
        <f>IF(H50="","",8)</f>
        <v/>
      </c>
      <c r="U50" s="314" t="str">
        <f>IF(I50="","",12)</f>
        <v/>
      </c>
      <c r="V50" s="314" t="str">
        <f>IF(K50="","",24)</f>
        <v/>
      </c>
      <c r="W50" s="315"/>
      <c r="X50" s="88"/>
      <c r="Y50" s="77"/>
      <c r="Z50" s="75"/>
      <c r="AA50" s="75"/>
      <c r="AB50" s="75"/>
      <c r="AC50" s="89"/>
      <c r="AD50" s="89"/>
      <c r="AE50" s="89"/>
      <c r="AF50" s="89"/>
      <c r="AG50" s="220">
        <v>8</v>
      </c>
      <c r="AH50" s="220">
        <v>540</v>
      </c>
      <c r="AI50" s="221">
        <f t="shared" si="0"/>
        <v>8</v>
      </c>
      <c r="AJ50" s="89"/>
      <c r="AK50" s="89"/>
      <c r="AL50" s="89"/>
      <c r="AM50" s="89"/>
      <c r="AN50" s="90"/>
      <c r="AP50" s="371" t="s">
        <v>101</v>
      </c>
      <c r="AQ50" s="372"/>
    </row>
    <row r="51" spans="2:119" ht="79.5" customHeight="1" x14ac:dyDescent="0.45">
      <c r="B51" s="35"/>
      <c r="C51" s="117"/>
      <c r="D51" s="260" t="s">
        <v>31</v>
      </c>
      <c r="E51" s="146"/>
      <c r="F51" s="332"/>
      <c r="G51" s="332"/>
      <c r="H51" s="147"/>
      <c r="I51" s="330"/>
      <c r="J51" s="330"/>
      <c r="K51" s="170"/>
      <c r="L51" s="101"/>
      <c r="M51" s="104"/>
      <c r="N51" s="43"/>
      <c r="O51" s="118">
        <f>SUM(R51:V51)</f>
        <v>0</v>
      </c>
      <c r="P51" s="59"/>
      <c r="Q51" s="7"/>
      <c r="R51" s="314" t="str">
        <f>IF(E51="","",0)</f>
        <v/>
      </c>
      <c r="S51" s="314" t="str">
        <f>IF(F51="","",2)</f>
        <v/>
      </c>
      <c r="T51" s="219" t="str">
        <f>IF(H51="","",3.5)</f>
        <v/>
      </c>
      <c r="U51" s="314" t="str">
        <f>IF(I51="","",4)</f>
        <v/>
      </c>
      <c r="V51" s="314" t="str">
        <f>IF(K51="","",8)</f>
        <v/>
      </c>
      <c r="W51" s="315"/>
      <c r="X51" s="91"/>
      <c r="Y51" s="198">
        <f>K19</f>
        <v>0</v>
      </c>
      <c r="Z51" s="369" t="s">
        <v>22</v>
      </c>
      <c r="AA51" s="369"/>
      <c r="AB51" s="369"/>
      <c r="AC51" s="5"/>
      <c r="AD51" s="5"/>
      <c r="AE51" s="5"/>
      <c r="AF51" s="193">
        <v>1</v>
      </c>
      <c r="AG51" s="194">
        <v>7</v>
      </c>
      <c r="AH51" s="194">
        <v>480</v>
      </c>
      <c r="AI51" s="195">
        <f t="shared" ref="AI51:AI64" si="1">AG51-Y$54</f>
        <v>7</v>
      </c>
      <c r="AJ51" s="193"/>
      <c r="AK51" s="194">
        <f>AH65</f>
        <v>0</v>
      </c>
      <c r="AL51" s="196">
        <f>AI65</f>
        <v>0</v>
      </c>
      <c r="AM51" s="5"/>
      <c r="AN51" s="92"/>
      <c r="AP51" s="210">
        <v>0</v>
      </c>
      <c r="AQ51" s="211">
        <v>1</v>
      </c>
    </row>
    <row r="52" spans="2:119" ht="98.4" customHeight="1" thickBot="1" x14ac:dyDescent="0.5">
      <c r="B52" s="35"/>
      <c r="C52" s="148"/>
      <c r="D52" s="262" t="s">
        <v>33</v>
      </c>
      <c r="E52" s="149"/>
      <c r="F52" s="382"/>
      <c r="G52" s="382"/>
      <c r="H52" s="150"/>
      <c r="I52" s="379"/>
      <c r="J52" s="379"/>
      <c r="K52" s="171"/>
      <c r="L52" s="101"/>
      <c r="M52" s="104"/>
      <c r="N52" s="43"/>
      <c r="O52" s="118">
        <f>SUM(R52:V52)</f>
        <v>0</v>
      </c>
      <c r="P52" s="59"/>
      <c r="Q52" s="7"/>
      <c r="R52" s="314" t="str">
        <f>IF(E52="","",0)</f>
        <v/>
      </c>
      <c r="S52" s="314" t="str">
        <f>IF(F52="","",2)</f>
        <v/>
      </c>
      <c r="T52" s="219" t="str">
        <f>IF(H52="","",3.5)</f>
        <v/>
      </c>
      <c r="U52" s="314" t="str">
        <f>IF(I52="","",4)</f>
        <v/>
      </c>
      <c r="V52" s="314" t="str">
        <f>IF(K52="","",8)</f>
        <v/>
      </c>
      <c r="W52" s="315"/>
      <c r="X52" s="93"/>
      <c r="Y52" s="198" t="str">
        <f>IF(K23="","",IF(K23=0,"",1))</f>
        <v/>
      </c>
      <c r="Z52" s="369" t="s">
        <v>28</v>
      </c>
      <c r="AA52" s="369"/>
      <c r="AB52" s="369"/>
      <c r="AC52" s="6"/>
      <c r="AD52" s="6"/>
      <c r="AE52" s="6"/>
      <c r="AF52" s="197">
        <v>2</v>
      </c>
      <c r="AG52" s="194">
        <v>7</v>
      </c>
      <c r="AH52" s="194">
        <v>460</v>
      </c>
      <c r="AI52" s="195">
        <f t="shared" si="1"/>
        <v>7</v>
      </c>
      <c r="AJ52" s="193"/>
      <c r="AK52" s="194">
        <f>AH64</f>
        <v>120</v>
      </c>
      <c r="AL52" s="196">
        <f>AI64</f>
        <v>1</v>
      </c>
      <c r="AM52" s="6"/>
      <c r="AN52" s="94"/>
      <c r="AP52" s="210">
        <v>0.5</v>
      </c>
      <c r="AQ52" s="211">
        <v>1.0249999999999999</v>
      </c>
    </row>
    <row r="53" spans="2:119" ht="54" customHeight="1" x14ac:dyDescent="0.45">
      <c r="B53" s="35"/>
      <c r="C53" s="350" t="s">
        <v>34</v>
      </c>
      <c r="D53" s="263" t="s">
        <v>35</v>
      </c>
      <c r="E53" s="264" t="s">
        <v>36</v>
      </c>
      <c r="F53" s="265">
        <v>0</v>
      </c>
      <c r="G53" s="266"/>
      <c r="H53" s="264" t="s">
        <v>37</v>
      </c>
      <c r="I53" s="267">
        <v>1.5</v>
      </c>
      <c r="J53" s="266"/>
      <c r="K53" s="264" t="s">
        <v>38</v>
      </c>
      <c r="L53" s="151">
        <v>3</v>
      </c>
      <c r="M53" s="152"/>
      <c r="N53" s="43"/>
      <c r="O53" s="118">
        <f>SUM(S53:U53)</f>
        <v>0</v>
      </c>
      <c r="P53" s="59"/>
      <c r="Q53" s="7"/>
      <c r="R53" s="314"/>
      <c r="S53" s="314" t="str">
        <f>IF(G53="","",F53)</f>
        <v/>
      </c>
      <c r="T53" s="314" t="str">
        <f>IF(J53="","",I53)</f>
        <v/>
      </c>
      <c r="U53" s="314" t="str">
        <f>IF(M53="","",L53)</f>
        <v/>
      </c>
      <c r="V53" s="314"/>
      <c r="W53" s="315"/>
      <c r="X53" s="93"/>
      <c r="Y53" s="198">
        <f>K25</f>
        <v>0</v>
      </c>
      <c r="Z53" s="369" t="s">
        <v>30</v>
      </c>
      <c r="AA53" s="369"/>
      <c r="AB53" s="369"/>
      <c r="AC53" s="6"/>
      <c r="AD53" s="6"/>
      <c r="AE53" s="6"/>
      <c r="AF53" s="197">
        <v>3</v>
      </c>
      <c r="AG53" s="194">
        <v>6.5</v>
      </c>
      <c r="AH53" s="194">
        <v>440</v>
      </c>
      <c r="AI53" s="195">
        <f t="shared" si="1"/>
        <v>6.5</v>
      </c>
      <c r="AJ53" s="193"/>
      <c r="AK53" s="194">
        <f>AH63</f>
        <v>180</v>
      </c>
      <c r="AL53" s="196">
        <f>AI63</f>
        <v>2</v>
      </c>
      <c r="AM53" s="5"/>
      <c r="AN53" s="92"/>
      <c r="AP53" s="210">
        <v>1</v>
      </c>
      <c r="AQ53" s="211">
        <v>1.05</v>
      </c>
    </row>
    <row r="54" spans="2:119" ht="72.900000000000006" customHeight="1" thickBot="1" x14ac:dyDescent="0.65">
      <c r="B54" s="35"/>
      <c r="C54" s="354"/>
      <c r="D54" s="268" t="s">
        <v>39</v>
      </c>
      <c r="E54" s="269"/>
      <c r="F54" s="269"/>
      <c r="G54" s="269"/>
      <c r="H54" s="270" t="s">
        <v>71</v>
      </c>
      <c r="I54" s="271">
        <v>1.5</v>
      </c>
      <c r="J54" s="272"/>
      <c r="K54" s="273" t="s">
        <v>27</v>
      </c>
      <c r="L54" s="52">
        <v>3</v>
      </c>
      <c r="M54" s="105"/>
      <c r="N54" s="43"/>
      <c r="O54" s="118">
        <f>SUM(S54:U54)</f>
        <v>0</v>
      </c>
      <c r="P54" s="59"/>
      <c r="Q54" s="7"/>
      <c r="R54" s="314"/>
      <c r="S54" s="314"/>
      <c r="T54" s="314" t="str">
        <f>IF(J54="","",I54)</f>
        <v/>
      </c>
      <c r="U54" s="314" t="str">
        <f>IF(M54="","",L54)</f>
        <v/>
      </c>
      <c r="V54" s="314"/>
      <c r="W54" s="315"/>
      <c r="X54" s="93"/>
      <c r="Y54" s="199">
        <f>SUM(Y50:Y53)</f>
        <v>0</v>
      </c>
      <c r="Z54" s="369" t="s">
        <v>32</v>
      </c>
      <c r="AA54" s="369"/>
      <c r="AB54" s="369"/>
      <c r="AC54" s="6"/>
      <c r="AD54" s="6"/>
      <c r="AE54" s="6"/>
      <c r="AF54" s="197">
        <v>4</v>
      </c>
      <c r="AG54" s="194">
        <v>6</v>
      </c>
      <c r="AH54" s="194">
        <v>420</v>
      </c>
      <c r="AI54" s="195">
        <f t="shared" si="1"/>
        <v>6</v>
      </c>
      <c r="AJ54" s="193"/>
      <c r="AK54" s="194">
        <f>AH62</f>
        <v>210</v>
      </c>
      <c r="AL54" s="196">
        <f>AI62</f>
        <v>2.5</v>
      </c>
      <c r="AM54" s="5"/>
      <c r="AN54" s="92"/>
      <c r="AP54" s="210">
        <v>1.5</v>
      </c>
      <c r="AQ54" s="211">
        <v>1.0860000000000001</v>
      </c>
    </row>
    <row r="55" spans="2:119" ht="42" customHeight="1" thickBot="1" x14ac:dyDescent="0.65">
      <c r="B55" s="35"/>
      <c r="C55" s="376" t="s">
        <v>88</v>
      </c>
      <c r="D55" s="377"/>
      <c r="E55" s="377"/>
      <c r="F55" s="377"/>
      <c r="G55" s="377"/>
      <c r="H55" s="377"/>
      <c r="I55" s="377"/>
      <c r="J55" s="377"/>
      <c r="K55" s="377"/>
      <c r="L55" s="377"/>
      <c r="M55" s="378"/>
      <c r="N55" s="43"/>
      <c r="O55" s="127" t="s">
        <v>41</v>
      </c>
      <c r="P55" s="59"/>
      <c r="Q55" s="7"/>
      <c r="R55" s="316"/>
      <c r="S55" s="316"/>
      <c r="T55" s="317">
        <f>MAX(S53:U53,S54:U54)</f>
        <v>0</v>
      </c>
      <c r="U55" s="316"/>
      <c r="V55" s="316"/>
      <c r="W55" s="316"/>
      <c r="X55" s="91"/>
      <c r="Y55" s="197"/>
      <c r="Z55" s="197"/>
      <c r="AA55" s="200">
        <f>$K$15</f>
        <v>0</v>
      </c>
      <c r="AB55" s="201">
        <f>LOOKUP(AA55,AK51:AK67,AL51:AL67)</f>
        <v>0</v>
      </c>
      <c r="AC55" s="19"/>
      <c r="AD55" s="19"/>
      <c r="AE55" s="19"/>
      <c r="AF55" s="193">
        <v>5</v>
      </c>
      <c r="AG55" s="194">
        <v>5.5</v>
      </c>
      <c r="AH55" s="194">
        <v>390</v>
      </c>
      <c r="AI55" s="195">
        <f t="shared" si="1"/>
        <v>5.5</v>
      </c>
      <c r="AJ55" s="193"/>
      <c r="AK55" s="194">
        <f>AH61</f>
        <v>240</v>
      </c>
      <c r="AL55" s="196">
        <f>AI60</f>
        <v>3</v>
      </c>
      <c r="AM55" s="5"/>
      <c r="AN55" s="92"/>
      <c r="AP55" s="210">
        <v>2</v>
      </c>
      <c r="AQ55" s="211">
        <v>1.1200000000000001</v>
      </c>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row>
    <row r="56" spans="2:119" ht="25.5" customHeight="1" x14ac:dyDescent="0.5">
      <c r="B56" s="35"/>
      <c r="C56" s="112"/>
      <c r="D56" s="113"/>
      <c r="E56" s="113"/>
      <c r="F56" s="113"/>
      <c r="G56" s="113"/>
      <c r="H56" s="113"/>
      <c r="I56" s="113"/>
      <c r="J56" s="113"/>
      <c r="K56" s="113"/>
      <c r="L56" s="113"/>
      <c r="M56" s="114"/>
      <c r="N56" s="43"/>
      <c r="O56" s="216">
        <f>MAX(O49:O52)+T55</f>
        <v>0</v>
      </c>
      <c r="P56" s="59"/>
      <c r="Q56" s="7"/>
      <c r="R56" s="316"/>
      <c r="S56" s="316"/>
      <c r="T56" s="316"/>
      <c r="U56" s="316"/>
      <c r="V56" s="316"/>
      <c r="W56" s="316"/>
      <c r="X56" s="95"/>
      <c r="Y56" s="78"/>
      <c r="Z56" s="20"/>
      <c r="AA56" s="5"/>
      <c r="AB56" s="5"/>
      <c r="AC56" s="19"/>
      <c r="AD56" s="370"/>
      <c r="AE56" s="370"/>
      <c r="AF56" s="193">
        <v>6</v>
      </c>
      <c r="AG56" s="194">
        <v>5</v>
      </c>
      <c r="AH56" s="194">
        <v>360</v>
      </c>
      <c r="AI56" s="195">
        <f t="shared" si="1"/>
        <v>5</v>
      </c>
      <c r="AJ56" s="193"/>
      <c r="AK56" s="194">
        <f>AH60</f>
        <v>250</v>
      </c>
      <c r="AL56" s="196">
        <f>AI59</f>
        <v>3.5</v>
      </c>
      <c r="AM56" s="5"/>
      <c r="AN56" s="92"/>
      <c r="AP56" s="210">
        <v>2.5</v>
      </c>
      <c r="AQ56" s="211">
        <v>1.1599999999999999</v>
      </c>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row>
    <row r="57" spans="2:119" s="3" customFormat="1" ht="50.25" customHeight="1" thickBot="1" x14ac:dyDescent="0.5">
      <c r="B57" s="35"/>
      <c r="C57" s="110"/>
      <c r="D57" s="111"/>
      <c r="E57" s="126" t="s">
        <v>83</v>
      </c>
      <c r="F57" s="374" t="s">
        <v>84</v>
      </c>
      <c r="G57" s="375"/>
      <c r="H57" s="126" t="s">
        <v>85</v>
      </c>
      <c r="I57" s="374" t="s">
        <v>86</v>
      </c>
      <c r="J57" s="375"/>
      <c r="K57" s="126" t="s">
        <v>87</v>
      </c>
      <c r="L57" s="109">
        <v>7</v>
      </c>
      <c r="M57" s="115"/>
      <c r="N57" s="43"/>
      <c r="O57" s="100"/>
      <c r="P57" s="59"/>
      <c r="Q57" s="5"/>
      <c r="R57" s="318"/>
      <c r="S57" s="318"/>
      <c r="T57" s="318"/>
      <c r="U57" s="318"/>
      <c r="V57" s="318"/>
      <c r="W57" s="318"/>
      <c r="X57" s="91"/>
      <c r="Y57" s="5"/>
      <c r="Z57" s="5"/>
      <c r="AA57" s="5"/>
      <c r="AB57" s="5"/>
      <c r="AC57" s="19"/>
      <c r="AD57" s="370"/>
      <c r="AE57" s="370"/>
      <c r="AF57" s="197">
        <v>7</v>
      </c>
      <c r="AG57" s="194">
        <v>4.5</v>
      </c>
      <c r="AH57" s="194">
        <v>330</v>
      </c>
      <c r="AI57" s="195">
        <f t="shared" si="1"/>
        <v>4.5</v>
      </c>
      <c r="AJ57" s="193"/>
      <c r="AK57" s="194">
        <f>AH59</f>
        <v>270</v>
      </c>
      <c r="AL57" s="196">
        <f>AI58</f>
        <v>4</v>
      </c>
      <c r="AM57" s="5"/>
      <c r="AN57" s="92"/>
      <c r="AP57" s="210">
        <v>3</v>
      </c>
      <c r="AQ57" s="211">
        <v>1.2</v>
      </c>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2:119" ht="103.5" customHeight="1" x14ac:dyDescent="0.45">
      <c r="B58" s="35"/>
      <c r="C58" s="380" t="s">
        <v>42</v>
      </c>
      <c r="D58" s="280" t="s">
        <v>126</v>
      </c>
      <c r="E58" s="170"/>
      <c r="F58" s="373"/>
      <c r="G58" s="373"/>
      <c r="H58" s="170"/>
      <c r="I58" s="373"/>
      <c r="J58" s="373"/>
      <c r="K58" s="170"/>
      <c r="L58" s="109">
        <v>8</v>
      </c>
      <c r="M58" s="115"/>
      <c r="N58" s="43"/>
      <c r="O58" s="118">
        <f>SUM(R58:V58)</f>
        <v>0</v>
      </c>
      <c r="P58" s="59"/>
      <c r="Q58" s="7"/>
      <c r="R58" s="314" t="str">
        <f>IF(E58="","",0)</f>
        <v/>
      </c>
      <c r="S58" s="314" t="str">
        <f>IF(F58="","",2)</f>
        <v/>
      </c>
      <c r="T58" s="314" t="str">
        <f>IF(H58="","",4)</f>
        <v/>
      </c>
      <c r="U58" s="314" t="str">
        <f>IF(I58="","",6)</f>
        <v/>
      </c>
      <c r="V58" s="314" t="str">
        <f>IF(K58="","",8)</f>
        <v/>
      </c>
      <c r="W58" s="315"/>
      <c r="X58" s="91"/>
      <c r="Y58" s="5"/>
      <c r="Z58" s="5"/>
      <c r="AA58" s="5"/>
      <c r="AB58" s="5"/>
      <c r="AC58" s="19"/>
      <c r="AD58" s="370"/>
      <c r="AE58" s="370"/>
      <c r="AF58" s="197">
        <v>8</v>
      </c>
      <c r="AG58" s="194">
        <v>4</v>
      </c>
      <c r="AH58" s="194">
        <v>300</v>
      </c>
      <c r="AI58" s="195">
        <f t="shared" si="1"/>
        <v>4</v>
      </c>
      <c r="AJ58" s="193"/>
      <c r="AK58" s="194">
        <f>AH58</f>
        <v>300</v>
      </c>
      <c r="AL58" s="196">
        <f>AI57</f>
        <v>4.5</v>
      </c>
      <c r="AM58" s="5"/>
      <c r="AN58" s="92"/>
      <c r="AP58" s="210">
        <v>3.5</v>
      </c>
      <c r="AQ58" s="211">
        <v>1.2649999999999999</v>
      </c>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row>
    <row r="59" spans="2:119" ht="145.5" customHeight="1" thickBot="1" x14ac:dyDescent="0.5">
      <c r="B59" s="35"/>
      <c r="C59" s="381"/>
      <c r="D59" s="281" t="s">
        <v>127</v>
      </c>
      <c r="E59" s="274" t="s">
        <v>107</v>
      </c>
      <c r="F59" s="275">
        <v>8</v>
      </c>
      <c r="G59" s="272"/>
      <c r="H59" s="274" t="s">
        <v>108</v>
      </c>
      <c r="I59" s="276">
        <v>16</v>
      </c>
      <c r="J59" s="272"/>
      <c r="K59" s="274" t="s">
        <v>92</v>
      </c>
      <c r="L59" s="53">
        <v>24</v>
      </c>
      <c r="M59" s="116"/>
      <c r="N59" s="43"/>
      <c r="O59" s="118">
        <f>SUM(S59:U59)</f>
        <v>0</v>
      </c>
      <c r="P59" s="59"/>
      <c r="Q59" s="7"/>
      <c r="R59" s="316"/>
      <c r="S59" s="314" t="str">
        <f>IF(G59="","",F59)</f>
        <v/>
      </c>
      <c r="T59" s="314" t="str">
        <f>IF(J59="","",I59)</f>
        <v/>
      </c>
      <c r="U59" s="314" t="str">
        <f>IF(M59="","",L59)</f>
        <v/>
      </c>
      <c r="V59" s="315"/>
      <c r="W59" s="315"/>
      <c r="X59" s="91"/>
      <c r="Y59" s="5"/>
      <c r="Z59" s="5"/>
      <c r="AA59" s="5"/>
      <c r="AB59" s="5"/>
      <c r="AC59" s="19"/>
      <c r="AD59" s="370"/>
      <c r="AE59" s="370"/>
      <c r="AF59" s="197">
        <v>9</v>
      </c>
      <c r="AG59" s="194">
        <v>3.5</v>
      </c>
      <c r="AH59" s="194">
        <v>270</v>
      </c>
      <c r="AI59" s="195">
        <f t="shared" si="1"/>
        <v>3.5</v>
      </c>
      <c r="AJ59" s="193"/>
      <c r="AK59" s="194">
        <f>AH57</f>
        <v>330</v>
      </c>
      <c r="AL59" s="196">
        <f>AI56</f>
        <v>5</v>
      </c>
      <c r="AM59" s="5"/>
      <c r="AN59" s="92"/>
      <c r="AP59" s="212">
        <v>4</v>
      </c>
      <c r="AQ59" s="213">
        <v>1.33</v>
      </c>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row>
    <row r="60" spans="2:119" s="3" customFormat="1" ht="28.5" customHeight="1" x14ac:dyDescent="0.4">
      <c r="B60" s="35"/>
      <c r="C60" s="383" t="s">
        <v>44</v>
      </c>
      <c r="D60" s="383"/>
      <c r="E60" s="383"/>
      <c r="F60" s="383"/>
      <c r="G60" s="383"/>
      <c r="H60" s="383"/>
      <c r="I60" s="383"/>
      <c r="J60" s="383"/>
      <c r="K60" s="383"/>
      <c r="L60" s="383"/>
      <c r="M60" s="383"/>
      <c r="N60" s="43"/>
      <c r="O60" s="127" t="s">
        <v>45</v>
      </c>
      <c r="P60" s="59"/>
      <c r="Q60" s="5"/>
      <c r="R60" s="5"/>
      <c r="S60" s="5"/>
      <c r="T60" s="5"/>
      <c r="U60" s="5"/>
      <c r="V60" s="28"/>
      <c r="W60" s="28"/>
      <c r="X60" s="91"/>
      <c r="Y60" s="5"/>
      <c r="Z60" s="5"/>
      <c r="AA60" s="5"/>
      <c r="AB60" s="5"/>
      <c r="AC60" s="19"/>
      <c r="AD60" s="370"/>
      <c r="AE60" s="370"/>
      <c r="AF60" s="197">
        <v>10</v>
      </c>
      <c r="AG60" s="194">
        <v>3</v>
      </c>
      <c r="AH60" s="194">
        <v>250</v>
      </c>
      <c r="AI60" s="195">
        <f t="shared" si="1"/>
        <v>3</v>
      </c>
      <c r="AJ60" s="193"/>
      <c r="AK60" s="194">
        <f>AH56</f>
        <v>360</v>
      </c>
      <c r="AL60" s="196">
        <f>AI55</f>
        <v>5.5</v>
      </c>
      <c r="AM60" s="5"/>
      <c r="AN60" s="92"/>
      <c r="AP60" s="210">
        <v>4.5</v>
      </c>
      <c r="AQ60" s="211">
        <v>1.4</v>
      </c>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2:119" s="3" customFormat="1" ht="44.25" customHeight="1" x14ac:dyDescent="0.4">
      <c r="B61" s="35"/>
      <c r="C61" s="383"/>
      <c r="D61" s="383"/>
      <c r="E61" s="383"/>
      <c r="F61" s="383"/>
      <c r="G61" s="383"/>
      <c r="H61" s="383"/>
      <c r="I61" s="383"/>
      <c r="J61" s="383"/>
      <c r="K61" s="383"/>
      <c r="L61" s="383"/>
      <c r="M61" s="383"/>
      <c r="N61" s="43"/>
      <c r="O61" s="216">
        <f>SUM(O58:O59)</f>
        <v>0</v>
      </c>
      <c r="P61" s="59"/>
      <c r="Q61" s="5"/>
      <c r="R61" s="5"/>
      <c r="S61" s="5"/>
      <c r="T61" s="5"/>
      <c r="U61" s="5"/>
      <c r="V61" s="79"/>
      <c r="W61" s="28"/>
      <c r="X61" s="91"/>
      <c r="Y61" s="5"/>
      <c r="Z61" s="5"/>
      <c r="AA61" s="5"/>
      <c r="AB61" s="5"/>
      <c r="AC61" s="19"/>
      <c r="AD61" s="370"/>
      <c r="AE61" s="370"/>
      <c r="AF61" s="193">
        <v>11</v>
      </c>
      <c r="AG61" s="194">
        <v>3</v>
      </c>
      <c r="AH61" s="194">
        <v>240</v>
      </c>
      <c r="AI61" s="195">
        <f t="shared" si="1"/>
        <v>3</v>
      </c>
      <c r="AJ61" s="193"/>
      <c r="AK61" s="194">
        <f>AH55</f>
        <v>390</v>
      </c>
      <c r="AL61" s="196">
        <f>AI53</f>
        <v>6.5</v>
      </c>
      <c r="AM61" s="5"/>
      <c r="AN61" s="92"/>
      <c r="AP61" s="210">
        <v>5</v>
      </c>
      <c r="AQ61" s="211">
        <v>1.48</v>
      </c>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2:119" s="3" customFormat="1" ht="12" customHeight="1" thickBot="1" x14ac:dyDescent="0.45">
      <c r="B62" s="35"/>
      <c r="C62" s="383"/>
      <c r="D62" s="383"/>
      <c r="E62" s="383"/>
      <c r="F62" s="383"/>
      <c r="G62" s="383"/>
      <c r="H62" s="383"/>
      <c r="I62" s="383"/>
      <c r="J62" s="383"/>
      <c r="K62" s="383"/>
      <c r="L62" s="383"/>
      <c r="M62" s="383"/>
      <c r="N62" s="43"/>
      <c r="O62" s="73"/>
      <c r="P62" s="59"/>
      <c r="Q62" s="5"/>
      <c r="R62" s="5"/>
      <c r="S62" s="22"/>
      <c r="T62" s="22"/>
      <c r="U62" s="22"/>
      <c r="V62" s="79"/>
      <c r="W62" s="28"/>
      <c r="X62" s="91"/>
      <c r="Y62" s="5"/>
      <c r="Z62" s="5"/>
      <c r="AA62" s="5"/>
      <c r="AB62" s="5"/>
      <c r="AC62" s="19"/>
      <c r="AD62" s="23"/>
      <c r="AE62" s="23"/>
      <c r="AF62" s="193">
        <v>12</v>
      </c>
      <c r="AG62" s="194">
        <v>2.5</v>
      </c>
      <c r="AH62" s="194">
        <v>210</v>
      </c>
      <c r="AI62" s="195">
        <f t="shared" si="1"/>
        <v>2.5</v>
      </c>
      <c r="AJ62" s="193"/>
      <c r="AK62" s="194">
        <f>AH54</f>
        <v>420</v>
      </c>
      <c r="AL62" s="196">
        <f>AI54</f>
        <v>6</v>
      </c>
      <c r="AM62" s="5"/>
      <c r="AN62" s="92"/>
      <c r="AP62" s="210">
        <v>5.5</v>
      </c>
      <c r="AQ62" s="211">
        <v>1.58</v>
      </c>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2:119" ht="78.900000000000006" customHeight="1" x14ac:dyDescent="0.4">
      <c r="B63" s="35"/>
      <c r="C63" s="350" t="s">
        <v>46</v>
      </c>
      <c r="D63" s="280" t="s">
        <v>47</v>
      </c>
      <c r="E63" s="335" t="s">
        <v>43</v>
      </c>
      <c r="F63" s="336"/>
      <c r="G63" s="336"/>
      <c r="H63" s="336"/>
      <c r="I63" s="336"/>
      <c r="J63" s="336"/>
      <c r="K63" s="337"/>
      <c r="L63" s="50">
        <v>2</v>
      </c>
      <c r="M63" s="152"/>
      <c r="N63" s="43"/>
      <c r="O63" s="118">
        <f>IF(M63="x",2,0)</f>
        <v>0</v>
      </c>
      <c r="P63" s="59"/>
      <c r="Q63" s="7"/>
      <c r="R63" s="7"/>
      <c r="S63" s="5"/>
      <c r="T63" s="5"/>
      <c r="U63" s="5"/>
      <c r="V63" s="79"/>
      <c r="W63" s="28"/>
      <c r="X63" s="91"/>
      <c r="Y63" s="5"/>
      <c r="Z63" s="5"/>
      <c r="AA63" s="5"/>
      <c r="AB63" s="5"/>
      <c r="AC63" s="19"/>
      <c r="AD63" s="23"/>
      <c r="AE63" s="23"/>
      <c r="AF63" s="193">
        <v>13</v>
      </c>
      <c r="AG63" s="194">
        <v>2</v>
      </c>
      <c r="AH63" s="194">
        <v>180</v>
      </c>
      <c r="AI63" s="195">
        <f t="shared" si="1"/>
        <v>2</v>
      </c>
      <c r="AJ63" s="193"/>
      <c r="AK63" s="194">
        <f>AH53</f>
        <v>440</v>
      </c>
      <c r="AL63" s="196">
        <f>AI53</f>
        <v>6.5</v>
      </c>
      <c r="AM63" s="5"/>
      <c r="AN63" s="92"/>
      <c r="AP63" s="210">
        <v>6</v>
      </c>
      <c r="AQ63" s="211">
        <v>1.7</v>
      </c>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row>
    <row r="64" spans="2:119" ht="66" customHeight="1" x14ac:dyDescent="0.4">
      <c r="B64" s="35"/>
      <c r="C64" s="351"/>
      <c r="D64" s="282" t="s">
        <v>48</v>
      </c>
      <c r="E64" s="339" t="s">
        <v>49</v>
      </c>
      <c r="F64" s="340"/>
      <c r="G64" s="340"/>
      <c r="H64" s="340"/>
      <c r="I64" s="340"/>
      <c r="J64" s="340"/>
      <c r="K64" s="341"/>
      <c r="L64" s="51">
        <v>2</v>
      </c>
      <c r="M64" s="181"/>
      <c r="N64" s="43"/>
      <c r="O64" s="118">
        <f>IF(M64="x",2,0)</f>
        <v>0</v>
      </c>
      <c r="P64" s="59"/>
      <c r="Q64" s="7"/>
      <c r="R64" s="7"/>
      <c r="S64" s="5"/>
      <c r="T64" s="5"/>
      <c r="U64" s="5"/>
      <c r="V64" s="79"/>
      <c r="W64" s="28"/>
      <c r="X64" s="91"/>
      <c r="Y64" s="5"/>
      <c r="Z64" s="5"/>
      <c r="AA64" s="5"/>
      <c r="AB64" s="5"/>
      <c r="AC64" s="19"/>
      <c r="AD64" s="23"/>
      <c r="AE64" s="23"/>
      <c r="AF64" s="193">
        <v>14</v>
      </c>
      <c r="AG64" s="194">
        <v>1</v>
      </c>
      <c r="AH64" s="194">
        <v>120</v>
      </c>
      <c r="AI64" s="195">
        <f t="shared" si="1"/>
        <v>1</v>
      </c>
      <c r="AJ64" s="193"/>
      <c r="AK64" s="194">
        <f>AH52</f>
        <v>460</v>
      </c>
      <c r="AL64" s="196">
        <f>AI52</f>
        <v>7</v>
      </c>
      <c r="AM64" s="5"/>
      <c r="AN64" s="92"/>
      <c r="AP64" s="210">
        <v>6.5</v>
      </c>
      <c r="AQ64" s="211">
        <v>1.83</v>
      </c>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row>
    <row r="65" spans="2:72" ht="158.1" customHeight="1" x14ac:dyDescent="0.4">
      <c r="B65" s="35"/>
      <c r="C65" s="352"/>
      <c r="D65" s="260" t="s">
        <v>117</v>
      </c>
      <c r="E65" s="339" t="s">
        <v>118</v>
      </c>
      <c r="F65" s="340"/>
      <c r="G65" s="340"/>
      <c r="H65" s="340"/>
      <c r="I65" s="340"/>
      <c r="J65" s="340"/>
      <c r="K65" s="341"/>
      <c r="L65" s="51">
        <v>2</v>
      </c>
      <c r="M65" s="182"/>
      <c r="N65" s="43"/>
      <c r="O65" s="118">
        <f>IF(M65="x",4,0)</f>
        <v>0</v>
      </c>
      <c r="P65" s="59"/>
      <c r="Q65" s="7"/>
      <c r="R65" s="7"/>
      <c r="S65" s="5"/>
      <c r="T65" s="5"/>
      <c r="U65" s="5"/>
      <c r="V65" s="79"/>
      <c r="W65" s="28"/>
      <c r="X65" s="91"/>
      <c r="Y65" s="5"/>
      <c r="Z65" s="5"/>
      <c r="AA65" s="5"/>
      <c r="AB65" s="5"/>
      <c r="AC65" s="19"/>
      <c r="AD65" s="23"/>
      <c r="AE65" s="23"/>
      <c r="AF65" s="193">
        <v>15</v>
      </c>
      <c r="AG65" s="194">
        <v>0</v>
      </c>
      <c r="AH65" s="194">
        <v>0</v>
      </c>
      <c r="AI65" s="195">
        <f>IF((AG65-Y$56)&lt;=0,0,(AG65-Y$54))</f>
        <v>0</v>
      </c>
      <c r="AJ65" s="193"/>
      <c r="AK65" s="194">
        <f>AH51</f>
        <v>480</v>
      </c>
      <c r="AL65" s="196">
        <f>AI51</f>
        <v>7</v>
      </c>
      <c r="AM65" s="5"/>
      <c r="AN65" s="92"/>
      <c r="AP65" s="210">
        <v>7</v>
      </c>
      <c r="AQ65" s="211">
        <v>2</v>
      </c>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row>
    <row r="66" spans="2:72" ht="88.5" customHeight="1" x14ac:dyDescent="0.4">
      <c r="B66" s="35"/>
      <c r="C66" s="353"/>
      <c r="D66" s="262" t="s">
        <v>78</v>
      </c>
      <c r="E66" s="342" t="s">
        <v>133</v>
      </c>
      <c r="F66" s="343"/>
      <c r="G66" s="343"/>
      <c r="H66" s="344"/>
      <c r="I66" s="345" t="s">
        <v>120</v>
      </c>
      <c r="J66" s="345"/>
      <c r="K66" s="346"/>
      <c r="L66" s="98">
        <v>2</v>
      </c>
      <c r="M66" s="170"/>
      <c r="N66" s="43"/>
      <c r="O66" s="118">
        <f>IF(M66="x",2,0)</f>
        <v>0</v>
      </c>
      <c r="P66" s="59"/>
      <c r="Q66" s="7"/>
      <c r="R66" s="7"/>
      <c r="S66" s="5"/>
      <c r="T66" s="5"/>
      <c r="U66" s="5"/>
      <c r="V66" s="79"/>
      <c r="W66" s="28"/>
      <c r="X66" s="91"/>
      <c r="Y66" s="5"/>
      <c r="Z66" s="5"/>
      <c r="AA66" s="5"/>
      <c r="AB66" s="5"/>
      <c r="AC66" s="19"/>
      <c r="AD66" s="24"/>
      <c r="AE66" s="24"/>
      <c r="AF66" s="193"/>
      <c r="AG66" s="193"/>
      <c r="AH66" s="193"/>
      <c r="AI66" s="193"/>
      <c r="AJ66" s="193"/>
      <c r="AK66" s="221">
        <f>AH50</f>
        <v>540</v>
      </c>
      <c r="AL66" s="222">
        <f>AI50</f>
        <v>8</v>
      </c>
      <c r="AM66" s="5"/>
      <c r="AN66" s="92"/>
      <c r="AO66" s="6"/>
      <c r="AP66" s="210">
        <v>7.5</v>
      </c>
      <c r="AQ66" s="211">
        <v>2.25</v>
      </c>
      <c r="AR66" s="6"/>
      <c r="AS66" s="6"/>
      <c r="AT66" s="6"/>
      <c r="AU66" s="1" t="s">
        <v>105</v>
      </c>
    </row>
    <row r="67" spans="2:72" ht="110.4" customHeight="1" thickBot="1" x14ac:dyDescent="0.5">
      <c r="B67" s="35"/>
      <c r="C67" s="354"/>
      <c r="D67" s="283" t="s">
        <v>50</v>
      </c>
      <c r="E67" s="277"/>
      <c r="F67" s="277"/>
      <c r="G67" s="333" t="s">
        <v>51</v>
      </c>
      <c r="H67" s="334"/>
      <c r="I67" s="278">
        <v>1</v>
      </c>
      <c r="J67" s="261"/>
      <c r="K67" s="279" t="s">
        <v>93</v>
      </c>
      <c r="L67" s="53">
        <v>2</v>
      </c>
      <c r="M67" s="105"/>
      <c r="N67" s="43"/>
      <c r="O67" s="118">
        <f>IF(J67="X",1,IF(M67="x",2,0))</f>
        <v>0</v>
      </c>
      <c r="P67" s="59"/>
      <c r="S67" s="219">
        <f>IF(O65=4,4,IF(SUM(O63:O66)&gt;2,3,SUM(O63:O66)))</f>
        <v>0</v>
      </c>
      <c r="T67" s="5"/>
      <c r="U67" s="5"/>
      <c r="V67" s="79"/>
      <c r="W67" s="28"/>
      <c r="X67" s="91"/>
      <c r="Y67" s="5"/>
      <c r="Z67" s="5"/>
      <c r="AA67" s="5"/>
      <c r="AB67" s="5"/>
      <c r="AC67" s="5"/>
      <c r="AD67" s="5"/>
      <c r="AE67" s="5"/>
      <c r="AF67" s="193"/>
      <c r="AG67" s="193"/>
      <c r="AH67" s="193"/>
      <c r="AI67" s="193"/>
      <c r="AJ67" s="193"/>
      <c r="AK67" s="221">
        <f>AH49</f>
        <v>600</v>
      </c>
      <c r="AL67" s="222">
        <f>AI49</f>
        <v>9</v>
      </c>
      <c r="AM67" s="5"/>
      <c r="AN67" s="92"/>
      <c r="AP67" s="210">
        <v>8</v>
      </c>
      <c r="AQ67" s="211">
        <v>2.5</v>
      </c>
      <c r="AU67" s="161" t="e">
        <f>VLOOKUP($O$15,AP51:AQ67,2)*$K$72*$O$27</f>
        <v>#VALUE!</v>
      </c>
    </row>
    <row r="68" spans="2:72" ht="45" customHeight="1" x14ac:dyDescent="0.4">
      <c r="B68" s="35"/>
      <c r="C68" s="361" t="s">
        <v>40</v>
      </c>
      <c r="D68" s="361"/>
      <c r="E68" s="361"/>
      <c r="F68" s="361"/>
      <c r="G68" s="361"/>
      <c r="H68" s="361"/>
      <c r="I68" s="362"/>
      <c r="J68" s="362"/>
      <c r="K68" s="361"/>
      <c r="L68" s="361"/>
      <c r="M68" s="361"/>
      <c r="N68" s="34"/>
      <c r="O68" s="127" t="s">
        <v>52</v>
      </c>
      <c r="P68" s="59"/>
      <c r="R68" s="5"/>
      <c r="S68" s="5" t="str">
        <f>IF(G68="","",F68)</f>
        <v/>
      </c>
      <c r="T68" s="5" t="str">
        <f>IF(J68="","",I68)</f>
        <v/>
      </c>
      <c r="U68" s="5" t="str">
        <f>IF(M68="","",L68)</f>
        <v/>
      </c>
      <c r="V68" s="79"/>
      <c r="W68" s="28"/>
      <c r="X68" s="205"/>
      <c r="Y68" s="206"/>
      <c r="Z68" s="206"/>
      <c r="AA68" s="206"/>
      <c r="AB68" s="206"/>
      <c r="AC68" s="206"/>
      <c r="AD68" s="206"/>
      <c r="AE68" s="206"/>
      <c r="AF68" s="96"/>
      <c r="AG68" s="96"/>
      <c r="AH68" s="96"/>
      <c r="AI68" s="96"/>
      <c r="AJ68" s="96"/>
      <c r="AK68" s="96"/>
      <c r="AL68" s="96"/>
      <c r="AM68" s="96"/>
      <c r="AN68" s="97"/>
      <c r="AP68" s="223">
        <v>9</v>
      </c>
      <c r="AQ68" s="224">
        <v>3</v>
      </c>
    </row>
    <row r="69" spans="2:72" ht="48" customHeight="1" x14ac:dyDescent="0.25">
      <c r="B69" s="35"/>
      <c r="C69" s="362"/>
      <c r="D69" s="362"/>
      <c r="E69" s="362"/>
      <c r="F69" s="362"/>
      <c r="G69" s="362"/>
      <c r="H69" s="362"/>
      <c r="I69" s="362"/>
      <c r="J69" s="362"/>
      <c r="K69" s="362"/>
      <c r="L69" s="362"/>
      <c r="M69" s="362"/>
      <c r="N69" s="34"/>
      <c r="O69" s="216">
        <f>O67+S67</f>
        <v>0</v>
      </c>
      <c r="P69" s="59"/>
      <c r="R69" s="5"/>
      <c r="T69" s="5"/>
      <c r="U69" s="5"/>
      <c r="V69" s="79"/>
      <c r="W69" s="28"/>
      <c r="X69" s="29"/>
    </row>
    <row r="70" spans="2:72" ht="41.25" customHeight="1" x14ac:dyDescent="0.25">
      <c r="B70" s="338" t="s">
        <v>68</v>
      </c>
      <c r="C70" s="338"/>
      <c r="D70" s="338"/>
      <c r="E70" s="338"/>
      <c r="F70" s="338"/>
      <c r="G70" s="338"/>
      <c r="H70" s="338"/>
      <c r="I70" s="338"/>
      <c r="J70" s="338"/>
      <c r="K70" s="338"/>
      <c r="L70" s="338"/>
      <c r="M70" s="338"/>
      <c r="N70" s="338"/>
      <c r="O70" s="338"/>
      <c r="P70" s="338"/>
      <c r="Q70" s="74"/>
      <c r="R70" s="5"/>
      <c r="V70" s="5"/>
      <c r="W70" s="5"/>
      <c r="X70" s="5"/>
      <c r="Y70" s="5"/>
      <c r="AB70" s="366"/>
      <c r="AC70" s="366"/>
    </row>
    <row r="71" spans="2:72" ht="7.5" customHeight="1" x14ac:dyDescent="0.4">
      <c r="B71" s="35"/>
      <c r="C71" s="80"/>
      <c r="D71" s="65"/>
      <c r="E71" s="66"/>
      <c r="F71" s="49"/>
      <c r="G71" s="49"/>
      <c r="H71" s="34"/>
      <c r="I71" s="34"/>
      <c r="J71" s="34"/>
      <c r="K71" s="34"/>
      <c r="L71" s="34"/>
      <c r="M71" s="34"/>
      <c r="N71" s="34"/>
      <c r="O71" s="34"/>
      <c r="P71" s="36"/>
      <c r="Q71" s="74"/>
      <c r="R71" s="5"/>
      <c r="V71" s="366"/>
      <c r="W71" s="366"/>
      <c r="X71" s="366"/>
      <c r="Y71" s="366"/>
      <c r="AB71" s="366"/>
      <c r="AC71" s="366"/>
      <c r="AD71" s="184"/>
    </row>
    <row r="72" spans="2:72" ht="46.5" customHeight="1" x14ac:dyDescent="0.4">
      <c r="B72" s="35"/>
      <c r="C72" s="355" t="s">
        <v>103</v>
      </c>
      <c r="D72" s="355"/>
      <c r="E72" s="208">
        <f>K72*O17</f>
        <v>0</v>
      </c>
      <c r="F72" s="71"/>
      <c r="G72" s="34"/>
      <c r="H72" s="34"/>
      <c r="I72" s="34"/>
      <c r="J72" s="34"/>
      <c r="K72" s="209">
        <f>O42+O56+O61+O69</f>
        <v>0</v>
      </c>
      <c r="L72" s="355" t="s">
        <v>106</v>
      </c>
      <c r="M72" s="355"/>
      <c r="N72" s="355"/>
      <c r="O72" s="355"/>
      <c r="P72" s="368"/>
      <c r="Q72" s="74"/>
      <c r="V72" s="186"/>
      <c r="W72" s="187"/>
      <c r="X72" s="186"/>
      <c r="Y72" s="188"/>
      <c r="AB72" s="186"/>
      <c r="AC72" s="191"/>
      <c r="AD72" s="185"/>
    </row>
    <row r="73" spans="2:72" ht="23.25" customHeight="1" x14ac:dyDescent="0.4">
      <c r="B73" s="35"/>
      <c r="C73" s="34"/>
      <c r="D73" s="34"/>
      <c r="E73" s="34"/>
      <c r="F73" s="34"/>
      <c r="G73" s="34"/>
      <c r="H73" s="34"/>
      <c r="I73" s="34"/>
      <c r="J73" s="34"/>
      <c r="K73" s="34"/>
      <c r="L73" s="34"/>
      <c r="M73" s="34"/>
      <c r="N73" s="34"/>
      <c r="O73" s="34"/>
      <c r="P73" s="36"/>
      <c r="Q73" s="74"/>
      <c r="R73" s="7"/>
      <c r="V73" s="189"/>
      <c r="W73" s="190"/>
      <c r="X73" s="189"/>
      <c r="Y73" s="188"/>
      <c r="AB73" s="189"/>
      <c r="AC73" s="191"/>
      <c r="AD73" s="185"/>
    </row>
    <row r="74" spans="2:72" ht="42" customHeight="1" x14ac:dyDescent="0.4">
      <c r="B74" s="35"/>
      <c r="C74" s="34"/>
      <c r="D74" s="34"/>
      <c r="E74" s="34"/>
      <c r="F74" s="363" t="s">
        <v>104</v>
      </c>
      <c r="G74" s="363"/>
      <c r="H74" s="363"/>
      <c r="I74" s="363"/>
      <c r="J74" s="363"/>
      <c r="K74" s="363"/>
      <c r="L74" s="363"/>
      <c r="M74" s="34"/>
      <c r="N74" s="34"/>
      <c r="O74" s="34"/>
      <c r="P74" s="36"/>
      <c r="Q74" s="155"/>
      <c r="R74" s="7"/>
      <c r="V74" s="189"/>
      <c r="W74" s="190"/>
      <c r="X74" s="189"/>
      <c r="Y74" s="188"/>
      <c r="AB74" s="189"/>
      <c r="AC74" s="191"/>
      <c r="AD74" s="185"/>
    </row>
    <row r="75" spans="2:72" ht="7.5" customHeight="1" x14ac:dyDescent="0.4">
      <c r="B75" s="35"/>
      <c r="C75" s="34"/>
      <c r="D75" s="34"/>
      <c r="E75" s="34"/>
      <c r="F75" s="34"/>
      <c r="G75" s="34"/>
      <c r="H75" s="34"/>
      <c r="I75" s="34"/>
      <c r="J75" s="34"/>
      <c r="K75" s="34"/>
      <c r="L75" s="34"/>
      <c r="M75" s="34"/>
      <c r="N75" s="34"/>
      <c r="O75" s="34"/>
      <c r="P75" s="36"/>
      <c r="Q75" s="155"/>
      <c r="R75" s="7"/>
      <c r="S75" s="160"/>
      <c r="T75" s="160"/>
      <c r="U75" s="160"/>
      <c r="V75" s="189"/>
      <c r="W75" s="190"/>
      <c r="X75" s="189"/>
      <c r="Y75" s="188"/>
      <c r="AB75" s="189"/>
      <c r="AC75" s="191"/>
      <c r="AD75" s="184"/>
    </row>
    <row r="76" spans="2:72" ht="57" customHeight="1" x14ac:dyDescent="0.55000000000000004">
      <c r="B76" s="35"/>
      <c r="C76" s="34"/>
      <c r="D76" s="34"/>
      <c r="E76" s="34"/>
      <c r="F76" s="331" t="s">
        <v>109</v>
      </c>
      <c r="G76" s="331"/>
      <c r="H76" s="364" t="e">
        <f>AU67</f>
        <v>#VALUE!</v>
      </c>
      <c r="I76" s="364"/>
      <c r="J76" s="364"/>
      <c r="K76" s="331" t="s">
        <v>110</v>
      </c>
      <c r="L76" s="331"/>
      <c r="M76" s="34"/>
      <c r="N76" s="34"/>
      <c r="O76" s="34"/>
      <c r="P76" s="36"/>
      <c r="Q76" s="7"/>
      <c r="R76" s="7"/>
      <c r="S76" s="7"/>
      <c r="T76" s="7"/>
      <c r="U76" s="7"/>
      <c r="V76" s="189"/>
      <c r="W76" s="190"/>
      <c r="X76" s="189"/>
      <c r="Y76" s="188"/>
      <c r="AB76" s="189"/>
      <c r="AC76" s="192"/>
      <c r="AD76" s="184"/>
    </row>
    <row r="77" spans="2:72" ht="57" customHeight="1" x14ac:dyDescent="0.4">
      <c r="B77" s="35"/>
      <c r="C77" s="34"/>
      <c r="D77" s="34"/>
      <c r="E77" s="34"/>
      <c r="F77" s="365" t="e">
        <f>-0.31+(0.93*H76)</f>
        <v>#VALUE!</v>
      </c>
      <c r="G77" s="365"/>
      <c r="H77" s="34"/>
      <c r="I77" s="34"/>
      <c r="J77" s="214"/>
      <c r="K77" s="215" t="e">
        <f>1.8+(1.07*H76)</f>
        <v>#VALUE!</v>
      </c>
      <c r="L77" s="34"/>
      <c r="M77" s="34"/>
      <c r="N77" s="34"/>
      <c r="O77" s="34"/>
      <c r="P77" s="36"/>
      <c r="Q77" s="7"/>
      <c r="R77" s="7"/>
      <c r="S77" s="7"/>
      <c r="T77" s="7"/>
      <c r="U77" s="7"/>
      <c r="V77" s="189"/>
      <c r="W77" s="190"/>
      <c r="X77" s="189"/>
      <c r="Y77" s="188"/>
      <c r="AB77" s="189"/>
      <c r="AC77" s="192"/>
      <c r="AD77" s="184"/>
    </row>
    <row r="78" spans="2:72" ht="49.5" customHeight="1" thickBot="1" x14ac:dyDescent="0.6">
      <c r="B78" s="67"/>
      <c r="C78" s="68"/>
      <c r="D78" s="68"/>
      <c r="E78" s="68"/>
      <c r="F78" s="68"/>
      <c r="G78" s="68"/>
      <c r="H78" s="68"/>
      <c r="I78" s="68"/>
      <c r="J78" s="207"/>
      <c r="K78" s="207"/>
      <c r="L78" s="68"/>
      <c r="M78" s="69"/>
      <c r="N78" s="68"/>
      <c r="O78" s="68"/>
      <c r="P78" s="70"/>
      <c r="Q78" s="7"/>
      <c r="R78" s="7"/>
      <c r="S78" s="5"/>
      <c r="T78" s="156"/>
      <c r="U78" s="156"/>
      <c r="V78" s="189"/>
      <c r="W78" s="190"/>
      <c r="X78" s="189"/>
      <c r="Y78" s="188"/>
      <c r="AB78" s="189"/>
      <c r="AC78" s="192"/>
      <c r="AD78" s="184"/>
    </row>
    <row r="79" spans="2:72" ht="32.25" customHeight="1" x14ac:dyDescent="0.4">
      <c r="B79" s="2"/>
      <c r="C79" s="15"/>
      <c r="D79" s="15"/>
      <c r="E79" s="15"/>
      <c r="F79" s="15"/>
      <c r="G79" s="128"/>
      <c r="H79" s="128" t="s">
        <v>69</v>
      </c>
      <c r="I79" s="15"/>
      <c r="J79" s="15"/>
      <c r="K79" s="15"/>
      <c r="L79" s="15"/>
      <c r="M79" s="15"/>
      <c r="N79" s="15"/>
      <c r="O79" s="15"/>
      <c r="P79" s="15"/>
      <c r="Q79" s="7"/>
      <c r="R79" s="7"/>
      <c r="S79" s="5"/>
      <c r="T79" s="5"/>
      <c r="U79" s="5"/>
      <c r="V79" s="189"/>
      <c r="W79" s="190"/>
      <c r="X79" s="189"/>
      <c r="Y79" s="188"/>
      <c r="AB79" s="189"/>
      <c r="AC79" s="192"/>
      <c r="AD79" s="184"/>
    </row>
    <row r="80" spans="2:72" ht="18" customHeight="1" x14ac:dyDescent="0.3">
      <c r="B80" s="2"/>
      <c r="C80" s="347" t="s">
        <v>53</v>
      </c>
      <c r="D80" s="356" t="s">
        <v>116</v>
      </c>
      <c r="E80" s="360" t="s">
        <v>54</v>
      </c>
      <c r="F80" s="360" t="s">
        <v>55</v>
      </c>
      <c r="G80" s="360" t="s">
        <v>56</v>
      </c>
      <c r="H80" s="329" t="s">
        <v>57</v>
      </c>
      <c r="I80" s="329" t="s">
        <v>58</v>
      </c>
      <c r="J80" s="329" t="s">
        <v>59</v>
      </c>
      <c r="K80" s="329" t="s">
        <v>60</v>
      </c>
      <c r="L80" s="329" t="s">
        <v>61</v>
      </c>
      <c r="M80" s="329" t="s">
        <v>62</v>
      </c>
      <c r="N80" s="360" t="s">
        <v>63</v>
      </c>
      <c r="O80" s="360" t="s">
        <v>64</v>
      </c>
      <c r="P80" s="367" t="s">
        <v>94</v>
      </c>
      <c r="V80" s="153"/>
      <c r="W80" s="154"/>
      <c r="X80" s="154"/>
      <c r="Y80" s="154"/>
      <c r="Z80" s="154"/>
      <c r="AA80" s="154"/>
      <c r="AB80" s="157"/>
      <c r="AC80" s="157"/>
    </row>
    <row r="81" spans="2:30" ht="12.75" customHeight="1" x14ac:dyDescent="0.25">
      <c r="B81" s="2"/>
      <c r="C81" s="348"/>
      <c r="D81" s="357"/>
      <c r="E81" s="360"/>
      <c r="F81" s="360"/>
      <c r="G81" s="360"/>
      <c r="H81" s="329"/>
      <c r="I81" s="329"/>
      <c r="J81" s="329"/>
      <c r="K81" s="329"/>
      <c r="L81" s="329"/>
      <c r="M81" s="329"/>
      <c r="N81" s="360"/>
      <c r="O81" s="360"/>
      <c r="P81" s="367"/>
      <c r="V81" s="81"/>
    </row>
    <row r="82" spans="2:30" ht="12.75" customHeight="1" x14ac:dyDescent="0.25">
      <c r="B82" s="2"/>
      <c r="C82" s="348"/>
      <c r="D82" s="357"/>
      <c r="E82" s="360"/>
      <c r="F82" s="360"/>
      <c r="G82" s="360"/>
      <c r="H82" s="329"/>
      <c r="I82" s="329"/>
      <c r="J82" s="329"/>
      <c r="K82" s="329"/>
      <c r="L82" s="329"/>
      <c r="M82" s="329"/>
      <c r="N82" s="360"/>
      <c r="O82" s="360"/>
      <c r="P82" s="367"/>
      <c r="V82" s="81"/>
    </row>
    <row r="83" spans="2:30" ht="120.75" customHeight="1" x14ac:dyDescent="0.25">
      <c r="B83" s="2"/>
      <c r="C83" s="349"/>
      <c r="D83" s="358"/>
      <c r="E83" s="360"/>
      <c r="F83" s="360"/>
      <c r="G83" s="360"/>
      <c r="H83" s="329"/>
      <c r="I83" s="329"/>
      <c r="J83" s="329"/>
      <c r="K83" s="329"/>
      <c r="L83" s="329"/>
      <c r="M83" s="329"/>
      <c r="N83" s="360"/>
      <c r="O83" s="360"/>
      <c r="P83" s="367"/>
      <c r="V83" s="81"/>
    </row>
    <row r="84" spans="2:30" ht="36.6" x14ac:dyDescent="0.85">
      <c r="B84" s="2"/>
      <c r="C84" s="239"/>
      <c r="D84" s="240"/>
      <c r="E84" s="359"/>
      <c r="F84" s="359"/>
      <c r="G84" s="241"/>
      <c r="H84" s="241"/>
      <c r="I84" s="241"/>
      <c r="J84" s="241"/>
      <c r="K84" s="241"/>
      <c r="L84" s="241"/>
      <c r="M84" s="241"/>
      <c r="N84" s="241"/>
      <c r="O84" s="241"/>
      <c r="P84" s="242"/>
      <c r="V84" s="158"/>
      <c r="W84" s="159"/>
      <c r="X84" s="159"/>
      <c r="Y84" s="159"/>
      <c r="Z84" s="159"/>
      <c r="AA84" s="159"/>
      <c r="AB84" s="159"/>
      <c r="AC84" s="159"/>
      <c r="AD84" s="159"/>
    </row>
    <row r="85" spans="2:30" ht="36" customHeight="1" x14ac:dyDescent="0.25">
      <c r="B85" s="2"/>
      <c r="C85" s="243">
        <f>$E$8</f>
        <v>0</v>
      </c>
      <c r="D85" s="244">
        <f>$O$17</f>
        <v>1</v>
      </c>
      <c r="E85" s="245">
        <f>$O$15</f>
        <v>0</v>
      </c>
      <c r="F85" s="246">
        <f>$O$42</f>
        <v>0</v>
      </c>
      <c r="G85" s="246">
        <f>$O$61</f>
        <v>0</v>
      </c>
      <c r="H85" s="247" t="str">
        <f>IF(F38&lt;&gt;"","DX",IF(I38&lt;&gt;"","SX",IF(L38&lt;&gt;"","BIL","")))</f>
        <v>DX</v>
      </c>
      <c r="I85" s="246">
        <f>$O$50</f>
        <v>0</v>
      </c>
      <c r="J85" s="246">
        <f>$O$52</f>
        <v>0</v>
      </c>
      <c r="K85" s="246">
        <f>$O$51</f>
        <v>0</v>
      </c>
      <c r="L85" s="246">
        <f>$O$49</f>
        <v>0</v>
      </c>
      <c r="M85" s="246">
        <f>$T$55</f>
        <v>0</v>
      </c>
      <c r="N85" s="246">
        <f>MAX(I85:L85)+M85</f>
        <v>0</v>
      </c>
      <c r="O85" s="246">
        <f>$O$69</f>
        <v>0</v>
      </c>
      <c r="P85" s="248" t="e">
        <f>H76</f>
        <v>#VALUE!</v>
      </c>
    </row>
    <row r="86" spans="2:30" ht="13.8" thickBot="1" x14ac:dyDescent="0.3">
      <c r="B86" s="25"/>
      <c r="C86" s="168"/>
      <c r="D86" s="26"/>
      <c r="E86" s="26"/>
      <c r="F86" s="26"/>
      <c r="G86" s="26"/>
      <c r="H86" s="26"/>
      <c r="I86" s="26"/>
      <c r="J86" s="26"/>
      <c r="K86" s="26"/>
      <c r="L86" s="26"/>
      <c r="M86" s="26"/>
      <c r="N86" s="26"/>
      <c r="O86" s="26"/>
      <c r="P86" s="27"/>
    </row>
    <row r="87" spans="2:30" x14ac:dyDescent="0.25">
      <c r="D87" s="15"/>
      <c r="E87" s="15"/>
      <c r="F87" s="15"/>
      <c r="G87" s="15"/>
      <c r="H87" s="15"/>
      <c r="I87" s="15"/>
      <c r="J87" s="15"/>
      <c r="K87" s="15"/>
      <c r="L87" s="15"/>
      <c r="M87" s="15"/>
      <c r="N87" s="15"/>
      <c r="O87" s="15"/>
      <c r="P87" s="15"/>
    </row>
  </sheetData>
  <sheetProtection algorithmName="SHA-512" hashValue="ijZUTHQXU3z7asp3FOzXrBs79Vl5C+/z1bnOWvuGfqkV14zCRifB2Yw/01/mBKpm204RqUiVk7DSAaGGDh9oIg==" saltValue="u2w008s9Mru33dcoWB4ctQ==" spinCount="100000" sheet="1" formatCells="0" formatColumns="0" formatRows="0"/>
  <mergeCells count="89">
    <mergeCell ref="E46:G46"/>
    <mergeCell ref="H46:M46"/>
    <mergeCell ref="F48:G48"/>
    <mergeCell ref="D36:M36"/>
    <mergeCell ref="H29:J29"/>
    <mergeCell ref="D31:M31"/>
    <mergeCell ref="M42:M43"/>
    <mergeCell ref="K42:L43"/>
    <mergeCell ref="E45:G45"/>
    <mergeCell ref="D33:K34"/>
    <mergeCell ref="H45:M45"/>
    <mergeCell ref="J42:J43"/>
    <mergeCell ref="C42:I43"/>
    <mergeCell ref="C48:D48"/>
    <mergeCell ref="I48:J48"/>
    <mergeCell ref="AB8:AB9"/>
    <mergeCell ref="Q10:R10"/>
    <mergeCell ref="E8:O8"/>
    <mergeCell ref="D19:J19"/>
    <mergeCell ref="X2:X3"/>
    <mergeCell ref="Y2:Y3"/>
    <mergeCell ref="D15:J15"/>
    <mergeCell ref="D25:J25"/>
    <mergeCell ref="H27:J27"/>
    <mergeCell ref="C2:O2"/>
    <mergeCell ref="E4:H4"/>
    <mergeCell ref="K4:O4"/>
    <mergeCell ref="E6:H6"/>
    <mergeCell ref="D17:J17"/>
    <mergeCell ref="D10:K11"/>
    <mergeCell ref="D13:M13"/>
    <mergeCell ref="AP50:AQ50"/>
    <mergeCell ref="AD56:AD61"/>
    <mergeCell ref="Z51:AB51"/>
    <mergeCell ref="F58:G58"/>
    <mergeCell ref="I58:J58"/>
    <mergeCell ref="F57:G57"/>
    <mergeCell ref="I57:J57"/>
    <mergeCell ref="C55:M55"/>
    <mergeCell ref="I52:J52"/>
    <mergeCell ref="I51:J51"/>
    <mergeCell ref="C58:C59"/>
    <mergeCell ref="F52:G52"/>
    <mergeCell ref="C53:C54"/>
    <mergeCell ref="C60:M62"/>
    <mergeCell ref="X71:Y71"/>
    <mergeCell ref="Z52:AB52"/>
    <mergeCell ref="AE56:AE61"/>
    <mergeCell ref="AB71:AC71"/>
    <mergeCell ref="Z53:AB53"/>
    <mergeCell ref="Z54:AB54"/>
    <mergeCell ref="AB70:AC70"/>
    <mergeCell ref="V71:W71"/>
    <mergeCell ref="N80:N83"/>
    <mergeCell ref="O80:O83"/>
    <mergeCell ref="P80:P83"/>
    <mergeCell ref="L72:P72"/>
    <mergeCell ref="C80:C83"/>
    <mergeCell ref="C63:C67"/>
    <mergeCell ref="C72:D72"/>
    <mergeCell ref="D80:D83"/>
    <mergeCell ref="E84:F84"/>
    <mergeCell ref="E80:E83"/>
    <mergeCell ref="C68:M69"/>
    <mergeCell ref="F80:F83"/>
    <mergeCell ref="G80:G83"/>
    <mergeCell ref="H80:H83"/>
    <mergeCell ref="M80:M83"/>
    <mergeCell ref="F74:L74"/>
    <mergeCell ref="H76:J76"/>
    <mergeCell ref="F77:G77"/>
    <mergeCell ref="L80:L83"/>
    <mergeCell ref="J80:J83"/>
    <mergeCell ref="K80:K83"/>
    <mergeCell ref="I80:I83"/>
    <mergeCell ref="F49:G49"/>
    <mergeCell ref="I49:J49"/>
    <mergeCell ref="F76:G76"/>
    <mergeCell ref="K76:L76"/>
    <mergeCell ref="F50:G50"/>
    <mergeCell ref="I50:J50"/>
    <mergeCell ref="F51:G51"/>
    <mergeCell ref="G67:H67"/>
    <mergeCell ref="E63:K63"/>
    <mergeCell ref="B70:P70"/>
    <mergeCell ref="E64:K64"/>
    <mergeCell ref="E66:H66"/>
    <mergeCell ref="I66:K66"/>
    <mergeCell ref="E65:K65"/>
  </mergeCells>
  <phoneticPr fontId="0" type="noConversion"/>
  <conditionalFormatting sqref="F77 AU67 P85 H76 S75:U75 K72 E72 K77">
    <cfRule type="expression" dxfId="11" priority="4" stopIfTrue="1">
      <formula>AND(E67&gt;=7.55,E67&lt;=11.04999)</formula>
    </cfRule>
    <cfRule type="expression" dxfId="10" priority="5" stopIfTrue="1">
      <formula>AND(E67&gt;=11.05,E67&lt;=22.54999)</formula>
    </cfRule>
    <cfRule type="expression" dxfId="9" priority="6" stopIfTrue="1">
      <formula>E67&gt;=22.55</formula>
    </cfRule>
  </conditionalFormatting>
  <conditionalFormatting sqref="AB11">
    <cfRule type="expression" dxfId="8" priority="7" stopIfTrue="1">
      <formula>AND(AB11&gt;=7.55,AB11&lt;=11.04999)</formula>
    </cfRule>
    <cfRule type="expression" dxfId="7" priority="8" stopIfTrue="1">
      <formula>AND(AB11&gt;=11.05,AB11&lt;=22.54999)</formula>
    </cfRule>
    <cfRule type="expression" dxfId="6" priority="9" stopIfTrue="1">
      <formula>AND(AB11&gt;=22.55,AB11&lt;=100)</formula>
    </cfRule>
  </conditionalFormatting>
  <pageMargins left="0.17" right="0.03" top="0.02" bottom="0.05" header="0.5" footer="0.04"/>
  <pageSetup paperSize="9" scale="26" orientation="portrait" horizontalDpi="300" verticalDpi="300" r:id="rId1"/>
  <headerFooter alignWithMargins="0"/>
  <colBreaks count="1" manualBreakCount="1">
    <brk id="16" max="81"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O87"/>
  <sheetViews>
    <sheetView tabSelected="1" zoomScale="35" zoomScaleNormal="35" workbookViewId="0">
      <selection activeCell="CD58" sqref="CD58"/>
    </sheetView>
  </sheetViews>
  <sheetFormatPr defaultColWidth="9.109375" defaultRowHeight="13.2" x14ac:dyDescent="0.25"/>
  <cols>
    <col min="1" max="1" width="9.109375" style="1"/>
    <col min="2" max="2" width="24.33203125" style="1" customWidth="1"/>
    <col min="3" max="3" width="30.88671875" style="1" customWidth="1"/>
    <col min="4" max="4" width="65.5546875" style="1" customWidth="1"/>
    <col min="5" max="5" width="30.88671875" style="1" customWidth="1"/>
    <col min="6" max="6" width="14.88671875" style="1" customWidth="1"/>
    <col min="7" max="7" width="14.6640625" style="1" customWidth="1"/>
    <col min="8" max="8" width="44" style="1" customWidth="1"/>
    <col min="9" max="9" width="18.109375" style="1" customWidth="1"/>
    <col min="10" max="10" width="33.109375" style="1" customWidth="1"/>
    <col min="11" max="11" width="38" style="1" customWidth="1"/>
    <col min="12" max="13" width="14.5546875" style="1" customWidth="1"/>
    <col min="14" max="15" width="17.6640625" style="1" customWidth="1"/>
    <col min="16" max="16" width="37.44140625" style="1" customWidth="1"/>
    <col min="17" max="17" width="39.109375" style="1" hidden="1" customWidth="1"/>
    <col min="18" max="18" width="28.88671875" style="1" hidden="1" customWidth="1"/>
    <col min="19" max="19" width="16.6640625" style="1" hidden="1" customWidth="1"/>
    <col min="20" max="20" width="28.109375" style="1" hidden="1" customWidth="1"/>
    <col min="21" max="21" width="25.5546875" style="1" hidden="1" customWidth="1"/>
    <col min="22" max="29" width="18.109375" style="1" hidden="1" customWidth="1"/>
    <col min="30" max="30" width="11" style="1" hidden="1" customWidth="1"/>
    <col min="31" max="32" width="9.33203125" style="1" hidden="1" customWidth="1"/>
    <col min="33" max="33" width="13.5546875" style="1" hidden="1" customWidth="1"/>
    <col min="34" max="34" width="15.6640625" style="1" hidden="1" customWidth="1"/>
    <col min="35" max="41" width="9.33203125" style="1" hidden="1" customWidth="1"/>
    <col min="42" max="42" width="20.88671875" style="1" hidden="1" customWidth="1"/>
    <col min="43" max="43" width="23.6640625" style="1" hidden="1" customWidth="1"/>
    <col min="44" max="46" width="9.33203125" style="1" hidden="1" customWidth="1"/>
    <col min="47" max="47" width="15.44140625" style="1" hidden="1" customWidth="1"/>
    <col min="48" max="51" width="9.33203125" style="1" hidden="1" customWidth="1"/>
    <col min="52" max="52" width="9.88671875" style="1" hidden="1" customWidth="1"/>
    <col min="53" max="74" width="9.109375" style="1" hidden="1" customWidth="1"/>
    <col min="75" max="77" width="0" style="1" hidden="1" customWidth="1"/>
    <col min="78" max="16384" width="9.109375" style="1"/>
  </cols>
  <sheetData>
    <row r="1" spans="2:37" ht="24" customHeight="1" thickBot="1" x14ac:dyDescent="0.45">
      <c r="B1" s="32"/>
      <c r="C1" s="218" t="s">
        <v>125</v>
      </c>
      <c r="D1" s="54"/>
      <c r="E1" s="54"/>
      <c r="F1" s="54"/>
      <c r="G1" s="54"/>
      <c r="H1" s="54"/>
      <c r="I1" s="54"/>
      <c r="J1" s="54"/>
      <c r="K1" s="54"/>
      <c r="L1" s="54"/>
      <c r="M1" s="54"/>
      <c r="N1" s="54"/>
      <c r="O1" s="54"/>
      <c r="P1" s="33"/>
    </row>
    <row r="2" spans="2:37" ht="88.5" customHeight="1" thickBot="1" x14ac:dyDescent="0.3">
      <c r="B2" s="35"/>
      <c r="C2" s="388" t="s">
        <v>97</v>
      </c>
      <c r="D2" s="389"/>
      <c r="E2" s="389"/>
      <c r="F2" s="389"/>
      <c r="G2" s="389"/>
      <c r="H2" s="389"/>
      <c r="I2" s="389"/>
      <c r="J2" s="389"/>
      <c r="K2" s="389"/>
      <c r="L2" s="389"/>
      <c r="M2" s="389"/>
      <c r="N2" s="389"/>
      <c r="O2" s="390"/>
      <c r="P2" s="36"/>
      <c r="X2" s="403" t="s">
        <v>7</v>
      </c>
      <c r="Y2" s="403" t="s">
        <v>8</v>
      </c>
    </row>
    <row r="3" spans="2:37" ht="58.5" customHeight="1" x14ac:dyDescent="0.25">
      <c r="B3" s="35"/>
      <c r="C3" s="143"/>
      <c r="D3" s="183" t="s">
        <v>119</v>
      </c>
      <c r="E3" s="37"/>
      <c r="F3" s="37"/>
      <c r="G3" s="37"/>
      <c r="H3" s="37"/>
      <c r="I3" s="34"/>
      <c r="J3" s="34"/>
      <c r="K3" s="34"/>
      <c r="L3" s="34"/>
      <c r="M3" s="34"/>
      <c r="N3" s="34"/>
      <c r="O3" s="34"/>
      <c r="P3" s="36"/>
      <c r="X3" s="404"/>
      <c r="Y3" s="404"/>
    </row>
    <row r="4" spans="2:37" ht="51" customHeight="1" x14ac:dyDescent="0.45">
      <c r="B4" s="35"/>
      <c r="C4" s="34"/>
      <c r="D4" s="320" t="s">
        <v>0</v>
      </c>
      <c r="E4" s="447">
        <f>'MINICHECK OCRA DX'!$E$4</f>
        <v>0</v>
      </c>
      <c r="F4" s="447"/>
      <c r="G4" s="447"/>
      <c r="H4" s="447"/>
      <c r="I4" s="303"/>
      <c r="J4" s="304" t="s">
        <v>1</v>
      </c>
      <c r="K4" s="448">
        <f>'MINICHECK OCRA DX'!$K$4</f>
        <v>0</v>
      </c>
      <c r="L4" s="449"/>
      <c r="M4" s="449"/>
      <c r="N4" s="449"/>
      <c r="O4" s="450"/>
      <c r="P4" s="138"/>
      <c r="Q4" s="76"/>
      <c r="R4" s="76"/>
      <c r="S4" s="76"/>
      <c r="X4" s="249">
        <v>0</v>
      </c>
      <c r="Y4" s="249">
        <v>0.5</v>
      </c>
    </row>
    <row r="5" spans="2:37" ht="28.5" customHeight="1" thickBot="1" x14ac:dyDescent="0.55000000000000004">
      <c r="B5" s="35"/>
      <c r="C5" s="34"/>
      <c r="D5" s="295"/>
      <c r="E5" s="305"/>
      <c r="F5" s="305"/>
      <c r="G5" s="305"/>
      <c r="H5" s="305"/>
      <c r="I5" s="305"/>
      <c r="J5" s="295"/>
      <c r="K5" s="305"/>
      <c r="L5" s="306"/>
      <c r="M5" s="306"/>
      <c r="N5" s="307"/>
      <c r="O5" s="307"/>
      <c r="P5" s="139"/>
      <c r="Q5" s="4"/>
      <c r="R5" s="4"/>
      <c r="S5" s="4"/>
      <c r="X5" s="249">
        <v>121</v>
      </c>
      <c r="Y5" s="249">
        <v>0.65</v>
      </c>
    </row>
    <row r="6" spans="2:37" ht="90.75" customHeight="1" x14ac:dyDescent="0.45">
      <c r="B6" s="35"/>
      <c r="C6" s="34"/>
      <c r="D6" s="320" t="s">
        <v>95</v>
      </c>
      <c r="E6" s="447">
        <f>'MINICHECK OCRA DX'!$E$6</f>
        <v>0</v>
      </c>
      <c r="F6" s="447"/>
      <c r="G6" s="447"/>
      <c r="H6" s="447"/>
      <c r="I6" s="303"/>
      <c r="J6" s="292" t="s">
        <v>2</v>
      </c>
      <c r="K6" s="324">
        <f>'MINICHECK OCRA DX'!$K$6</f>
        <v>0</v>
      </c>
      <c r="L6" s="308" t="s">
        <v>114</v>
      </c>
      <c r="M6" s="305"/>
      <c r="N6" s="325">
        <f>'MINICHECK OCRA DX'!$N$6</f>
        <v>0</v>
      </c>
      <c r="O6" s="308" t="s">
        <v>115</v>
      </c>
      <c r="P6" s="140"/>
      <c r="Q6" s="5"/>
      <c r="R6" s="5"/>
      <c r="S6" s="5"/>
      <c r="T6" s="5"/>
      <c r="U6" s="5"/>
      <c r="V6" s="5"/>
      <c r="W6" s="5"/>
      <c r="X6" s="249">
        <v>181</v>
      </c>
      <c r="Y6" s="249">
        <v>0.75</v>
      </c>
      <c r="Z6" s="5"/>
      <c r="AA6" s="5"/>
      <c r="AB6" s="5"/>
    </row>
    <row r="7" spans="2:37" ht="30" customHeight="1" x14ac:dyDescent="0.45">
      <c r="B7" s="35"/>
      <c r="C7" s="34"/>
      <c r="D7" s="295"/>
      <c r="E7" s="309"/>
      <c r="F7" s="309"/>
      <c r="G7" s="309"/>
      <c r="H7" s="309"/>
      <c r="I7" s="309"/>
      <c r="J7" s="309"/>
      <c r="K7" s="309"/>
      <c r="L7" s="310"/>
      <c r="M7" s="310"/>
      <c r="N7" s="311"/>
      <c r="O7" s="311"/>
      <c r="P7" s="140"/>
      <c r="Q7" s="5"/>
      <c r="R7" s="5"/>
      <c r="S7" s="5"/>
      <c r="T7" s="5"/>
      <c r="U7" s="5"/>
      <c r="V7" s="5"/>
      <c r="W7" s="5"/>
      <c r="X7" s="249">
        <v>241</v>
      </c>
      <c r="Y7" s="249">
        <v>0.85</v>
      </c>
      <c r="Z7" s="5"/>
      <c r="AA7" s="5"/>
      <c r="AB7" s="5"/>
    </row>
    <row r="8" spans="2:37" ht="47.25" customHeight="1" x14ac:dyDescent="0.25">
      <c r="B8" s="35"/>
      <c r="C8" s="34"/>
      <c r="D8" s="320" t="s">
        <v>89</v>
      </c>
      <c r="E8" s="441"/>
      <c r="F8" s="442"/>
      <c r="G8" s="442"/>
      <c r="H8" s="442"/>
      <c r="I8" s="442"/>
      <c r="J8" s="442"/>
      <c r="K8" s="442"/>
      <c r="L8" s="442"/>
      <c r="M8" s="442"/>
      <c r="N8" s="442"/>
      <c r="O8" s="443"/>
      <c r="P8" s="36"/>
      <c r="Q8" s="130"/>
      <c r="R8" s="130"/>
      <c r="S8" s="130"/>
      <c r="T8" s="131"/>
      <c r="U8" s="131"/>
      <c r="V8" s="131"/>
      <c r="W8" s="131"/>
      <c r="X8" s="249">
        <v>301</v>
      </c>
      <c r="Y8" s="249">
        <v>0.92500000000000004</v>
      </c>
      <c r="Z8" s="130"/>
      <c r="AA8" s="130"/>
      <c r="AB8" s="397"/>
    </row>
    <row r="9" spans="2:37" ht="28.2" x14ac:dyDescent="0.5">
      <c r="B9" s="35"/>
      <c r="C9" s="34"/>
      <c r="D9" s="295"/>
      <c r="E9" s="305"/>
      <c r="F9" s="305"/>
      <c r="G9" s="305"/>
      <c r="H9" s="305"/>
      <c r="I9" s="305"/>
      <c r="J9" s="295"/>
      <c r="K9" s="305"/>
      <c r="L9" s="306"/>
      <c r="M9" s="306"/>
      <c r="N9" s="307"/>
      <c r="O9" s="307"/>
      <c r="P9" s="36"/>
      <c r="Q9" s="132"/>
      <c r="R9" s="132"/>
      <c r="S9" s="132"/>
      <c r="T9" s="133"/>
      <c r="U9" s="133"/>
      <c r="V9" s="250"/>
      <c r="W9" s="250"/>
      <c r="X9" s="249">
        <v>361</v>
      </c>
      <c r="Y9" s="249">
        <v>0.95</v>
      </c>
      <c r="Z9" s="132"/>
      <c r="AA9" s="132"/>
      <c r="AB9" s="398"/>
      <c r="AC9" s="7"/>
      <c r="AD9" s="7"/>
      <c r="AE9" s="7"/>
      <c r="AF9" s="7"/>
      <c r="AG9" s="7"/>
      <c r="AH9" s="7"/>
    </row>
    <row r="10" spans="2:37" ht="36" customHeight="1" x14ac:dyDescent="0.5">
      <c r="B10" s="35"/>
      <c r="C10" s="34"/>
      <c r="D10" s="395" t="s">
        <v>131</v>
      </c>
      <c r="E10" s="395"/>
      <c r="F10" s="395"/>
      <c r="G10" s="395"/>
      <c r="H10" s="395"/>
      <c r="I10" s="395"/>
      <c r="J10" s="395"/>
      <c r="K10" s="395"/>
      <c r="L10" s="306"/>
      <c r="M10" s="306"/>
      <c r="N10" s="312" t="s">
        <v>3</v>
      </c>
      <c r="O10" s="261"/>
      <c r="P10" s="141"/>
      <c r="Q10" s="399"/>
      <c r="R10" s="399"/>
      <c r="S10" s="129"/>
      <c r="T10" s="129"/>
      <c r="U10" s="129"/>
      <c r="V10" s="251" t="s">
        <v>123</v>
      </c>
      <c r="W10" s="252" t="s">
        <v>124</v>
      </c>
      <c r="X10" s="249">
        <v>421</v>
      </c>
      <c r="Y10" s="249">
        <v>1</v>
      </c>
      <c r="Z10" s="129"/>
      <c r="AA10" s="129"/>
      <c r="AB10" s="129"/>
    </row>
    <row r="11" spans="2:37" ht="42.75" customHeight="1" x14ac:dyDescent="0.5">
      <c r="B11" s="35"/>
      <c r="C11" s="34"/>
      <c r="D11" s="395"/>
      <c r="E11" s="395"/>
      <c r="F11" s="395"/>
      <c r="G11" s="395"/>
      <c r="H11" s="395"/>
      <c r="I11" s="395"/>
      <c r="J11" s="395"/>
      <c r="K11" s="395"/>
      <c r="L11" s="306"/>
      <c r="M11" s="306"/>
      <c r="N11" s="312" t="s">
        <v>4</v>
      </c>
      <c r="O11" s="261"/>
      <c r="P11" s="36"/>
      <c r="Q11" s="134"/>
      <c r="R11" s="135"/>
      <c r="S11" s="135"/>
      <c r="T11" s="134"/>
      <c r="U11" s="135"/>
      <c r="V11" s="253"/>
      <c r="W11" s="254">
        <v>9</v>
      </c>
      <c r="X11" s="249">
        <v>480</v>
      </c>
      <c r="Y11" s="249">
        <v>1.2</v>
      </c>
      <c r="Z11" s="136"/>
      <c r="AA11" s="135"/>
      <c r="AB11" s="137"/>
    </row>
    <row r="12" spans="2:37" ht="18.75" customHeight="1" x14ac:dyDescent="0.4">
      <c r="B12" s="35"/>
      <c r="C12" s="34"/>
      <c r="D12" s="38"/>
      <c r="E12" s="48" t="s">
        <v>5</v>
      </c>
      <c r="F12" s="39"/>
      <c r="G12" s="39"/>
      <c r="H12" s="39"/>
      <c r="I12" s="40"/>
      <c r="J12" s="38"/>
      <c r="K12" s="39"/>
      <c r="L12" s="41"/>
      <c r="M12" s="41"/>
      <c r="N12" s="42"/>
      <c r="O12" s="42"/>
      <c r="P12" s="142"/>
      <c r="W12" s="254">
        <v>10</v>
      </c>
      <c r="X12" s="249">
        <v>540</v>
      </c>
      <c r="Y12" s="249">
        <v>1.5</v>
      </c>
    </row>
    <row r="13" spans="2:37" ht="37.5" customHeight="1" x14ac:dyDescent="0.25">
      <c r="B13" s="35"/>
      <c r="C13" s="34"/>
      <c r="D13" s="396" t="s">
        <v>6</v>
      </c>
      <c r="E13" s="396"/>
      <c r="F13" s="396"/>
      <c r="G13" s="396"/>
      <c r="H13" s="396"/>
      <c r="I13" s="396"/>
      <c r="J13" s="396"/>
      <c r="K13" s="396"/>
      <c r="L13" s="396"/>
      <c r="M13" s="396"/>
      <c r="N13" s="34"/>
      <c r="O13" s="55"/>
      <c r="P13" s="56"/>
      <c r="W13" s="255">
        <v>11</v>
      </c>
      <c r="X13" s="249">
        <v>600</v>
      </c>
      <c r="Y13" s="249">
        <v>2</v>
      </c>
    </row>
    <row r="14" spans="2:37" ht="24.6" x14ac:dyDescent="0.25">
      <c r="B14" s="35"/>
      <c r="C14" s="34"/>
      <c r="D14" s="44"/>
      <c r="E14" s="45"/>
      <c r="F14" s="45"/>
      <c r="G14" s="45"/>
      <c r="H14" s="45"/>
      <c r="I14" s="45"/>
      <c r="J14" s="46"/>
      <c r="K14" s="43"/>
      <c r="L14" s="43"/>
      <c r="M14" s="43"/>
      <c r="N14" s="43"/>
      <c r="O14" s="145" t="s">
        <v>102</v>
      </c>
      <c r="P14" s="57"/>
      <c r="Q14" s="8"/>
      <c r="R14" s="8"/>
      <c r="S14" s="7"/>
      <c r="T14" s="7"/>
      <c r="U14" s="7"/>
      <c r="V14" s="7"/>
      <c r="W14" s="255">
        <v>12</v>
      </c>
      <c r="X14" s="249">
        <v>660</v>
      </c>
      <c r="Y14" s="249">
        <v>2.8</v>
      </c>
      <c r="Z14" s="7"/>
      <c r="AA14" s="7"/>
      <c r="AB14" s="7"/>
      <c r="AC14" s="7"/>
      <c r="AD14" s="7"/>
      <c r="AE14" s="7"/>
      <c r="AF14" s="7"/>
      <c r="AG14" s="7"/>
      <c r="AH14" s="7"/>
      <c r="AI14" s="7"/>
      <c r="AJ14" s="7"/>
      <c r="AK14" s="7"/>
    </row>
    <row r="15" spans="2:37" ht="51" customHeight="1" x14ac:dyDescent="0.25">
      <c r="B15" s="35"/>
      <c r="C15" s="34"/>
      <c r="D15" s="405" t="s">
        <v>9</v>
      </c>
      <c r="E15" s="405"/>
      <c r="F15" s="405"/>
      <c r="G15" s="405"/>
      <c r="H15" s="405"/>
      <c r="I15" s="405"/>
      <c r="J15" s="406"/>
      <c r="K15" s="326">
        <f>'MINICHECK OCRA DX'!K15</f>
        <v>0</v>
      </c>
      <c r="L15" s="43"/>
      <c r="M15" s="43"/>
      <c r="N15" s="43"/>
      <c r="O15" s="216">
        <f>AB55</f>
        <v>0</v>
      </c>
      <c r="P15" s="57"/>
      <c r="Q15" s="8"/>
      <c r="R15" s="8"/>
      <c r="S15" s="7"/>
      <c r="T15" s="7"/>
      <c r="U15" s="7"/>
      <c r="V15" s="7"/>
      <c r="W15" s="255">
        <v>13</v>
      </c>
      <c r="X15" s="249">
        <v>720</v>
      </c>
      <c r="Y15" s="249">
        <v>4</v>
      </c>
      <c r="Z15" s="7"/>
      <c r="AA15" s="7"/>
      <c r="AB15" s="7"/>
      <c r="AC15" s="7"/>
      <c r="AD15" s="7"/>
      <c r="AE15" s="7"/>
      <c r="AF15" s="7"/>
      <c r="AG15" s="7"/>
      <c r="AH15" s="7"/>
      <c r="AI15" s="7"/>
      <c r="AJ15" s="7"/>
      <c r="AK15" s="7"/>
    </row>
    <row r="16" spans="2:37" ht="19.5" customHeight="1" x14ac:dyDescent="0.25">
      <c r="B16" s="35"/>
      <c r="C16" s="34"/>
      <c r="D16" s="175"/>
      <c r="E16" s="175"/>
      <c r="F16" s="175"/>
      <c r="G16" s="175"/>
      <c r="H16" s="175"/>
      <c r="I16" s="175"/>
      <c r="J16" s="288"/>
      <c r="K16" s="163"/>
      <c r="L16" s="43"/>
      <c r="M16" s="43"/>
      <c r="N16" s="43"/>
      <c r="O16" s="145" t="s">
        <v>111</v>
      </c>
      <c r="P16" s="204"/>
      <c r="Q16" s="8"/>
      <c r="R16" s="8"/>
      <c r="S16" s="7"/>
      <c r="T16" s="7"/>
      <c r="U16" s="7"/>
      <c r="V16" s="7"/>
      <c r="W16" s="7"/>
      <c r="Z16" s="7"/>
      <c r="AA16" s="7"/>
      <c r="AB16" s="7"/>
      <c r="AC16" s="7"/>
      <c r="AD16" s="7"/>
      <c r="AE16" s="7"/>
      <c r="AF16" s="7"/>
      <c r="AG16" s="7"/>
      <c r="AH16" s="7"/>
      <c r="AI16" s="7"/>
      <c r="AJ16" s="7"/>
      <c r="AK16" s="7"/>
    </row>
    <row r="17" spans="2:119" ht="43.5" customHeight="1" x14ac:dyDescent="0.25">
      <c r="B17" s="35"/>
      <c r="C17" s="34"/>
      <c r="D17" s="384" t="s">
        <v>96</v>
      </c>
      <c r="E17" s="384"/>
      <c r="F17" s="384"/>
      <c r="G17" s="384"/>
      <c r="H17" s="384"/>
      <c r="I17" s="384"/>
      <c r="J17" s="385"/>
      <c r="K17" s="326">
        <f>'MINICHECK OCRA DX'!K17</f>
        <v>0</v>
      </c>
      <c r="L17" s="43"/>
      <c r="M17" s="43"/>
      <c r="N17" s="43"/>
      <c r="O17" s="217">
        <f>VLOOKUP($O15,AP51:AQ68,2)</f>
        <v>1</v>
      </c>
      <c r="P17" s="57"/>
      <c r="Q17" s="8"/>
      <c r="R17" s="8"/>
      <c r="S17" s="7"/>
      <c r="T17" s="7"/>
      <c r="U17" s="7"/>
      <c r="V17" s="7"/>
      <c r="W17" s="7"/>
      <c r="Z17" s="7"/>
      <c r="AA17" s="7"/>
      <c r="AB17" s="7"/>
      <c r="AC17" s="7"/>
      <c r="AD17" s="7"/>
      <c r="AE17" s="7"/>
      <c r="AF17" s="7"/>
      <c r="AG17" s="7"/>
      <c r="AH17" s="7"/>
      <c r="AI17" s="7"/>
      <c r="AJ17" s="7"/>
      <c r="AK17" s="7"/>
    </row>
    <row r="18" spans="2:119" ht="15.75" customHeight="1" x14ac:dyDescent="0.25">
      <c r="B18" s="35"/>
      <c r="C18" s="34"/>
      <c r="D18" s="289"/>
      <c r="E18" s="289"/>
      <c r="F18" s="289"/>
      <c r="G18" s="289"/>
      <c r="H18" s="289"/>
      <c r="I18" s="289"/>
      <c r="J18" s="290"/>
      <c r="K18" s="163"/>
      <c r="L18" s="43"/>
      <c r="M18" s="43"/>
      <c r="N18" s="43"/>
      <c r="O18" s="60"/>
      <c r="P18" s="57"/>
      <c r="Q18" s="8"/>
      <c r="R18" s="8"/>
      <c r="S18" s="7"/>
      <c r="T18" s="7"/>
      <c r="U18" s="7"/>
      <c r="V18" s="7"/>
      <c r="W18" s="7"/>
      <c r="Z18" s="7"/>
      <c r="AA18" s="7"/>
      <c r="AB18" s="7"/>
      <c r="AC18" s="7"/>
      <c r="AD18" s="7"/>
      <c r="AE18" s="7"/>
      <c r="AF18" s="7"/>
      <c r="AG18" s="7"/>
      <c r="AH18" s="7"/>
      <c r="AI18" s="7"/>
      <c r="AJ18" s="7"/>
      <c r="AK18" s="7"/>
    </row>
    <row r="19" spans="2:119" ht="72" customHeight="1" x14ac:dyDescent="0.25">
      <c r="B19" s="35"/>
      <c r="C19" s="34"/>
      <c r="D19" s="384" t="s">
        <v>65</v>
      </c>
      <c r="E19" s="384"/>
      <c r="F19" s="384"/>
      <c r="G19" s="384"/>
      <c r="H19" s="384"/>
      <c r="I19" s="384"/>
      <c r="J19" s="385"/>
      <c r="K19" s="326">
        <f>'MINICHECK OCRA DX'!K19</f>
        <v>0</v>
      </c>
      <c r="L19" s="43"/>
      <c r="M19" s="43"/>
      <c r="N19" s="43"/>
      <c r="O19" s="60"/>
      <c r="P19" s="57"/>
      <c r="Q19" s="8"/>
      <c r="R19" s="8"/>
      <c r="S19" s="7"/>
      <c r="T19" s="7"/>
      <c r="U19" s="7"/>
      <c r="V19" s="7"/>
      <c r="W19" s="7"/>
      <c r="Z19" s="7"/>
      <c r="AA19" s="7"/>
      <c r="AB19" s="7"/>
      <c r="AC19" s="7"/>
      <c r="AD19" s="7"/>
      <c r="AE19" s="7"/>
      <c r="AF19" s="7"/>
      <c r="AG19" s="7"/>
      <c r="AH19" s="7"/>
      <c r="AI19" s="7"/>
      <c r="AJ19" s="7"/>
      <c r="AK19" s="7"/>
    </row>
    <row r="20" spans="2:119" ht="15.75" customHeight="1" x14ac:dyDescent="0.25">
      <c r="B20" s="35"/>
      <c r="C20" s="34"/>
      <c r="D20" s="289"/>
      <c r="E20" s="289"/>
      <c r="F20" s="289"/>
      <c r="G20" s="289"/>
      <c r="H20" s="289"/>
      <c r="I20" s="289"/>
      <c r="J20" s="290"/>
      <c r="K20" s="163"/>
      <c r="L20" s="43"/>
      <c r="M20" s="43"/>
      <c r="N20" s="43"/>
      <c r="O20" s="60"/>
      <c r="P20" s="57"/>
      <c r="Q20" s="8"/>
      <c r="R20" s="8"/>
      <c r="S20" s="7"/>
      <c r="T20" s="7"/>
      <c r="U20" s="7"/>
      <c r="V20" s="7"/>
      <c r="W20" s="7"/>
      <c r="Z20" s="7"/>
      <c r="AA20" s="7"/>
      <c r="AB20" s="7"/>
      <c r="AC20" s="7"/>
      <c r="AD20" s="7"/>
      <c r="AE20" s="7"/>
      <c r="AF20" s="7"/>
      <c r="AG20" s="7"/>
      <c r="AH20" s="7"/>
      <c r="AI20" s="7"/>
      <c r="AJ20" s="7"/>
      <c r="AK20" s="7"/>
    </row>
    <row r="21" spans="2:119" ht="43.5" customHeight="1" x14ac:dyDescent="0.25">
      <c r="B21" s="35"/>
      <c r="C21" s="34"/>
      <c r="D21" s="291" t="s">
        <v>66</v>
      </c>
      <c r="E21" s="291"/>
      <c r="F21" s="291"/>
      <c r="G21" s="291"/>
      <c r="H21" s="291"/>
      <c r="I21" s="291"/>
      <c r="J21" s="292"/>
      <c r="K21" s="326">
        <f>'MINICHECK OCRA DX'!K21</f>
        <v>0</v>
      </c>
      <c r="L21" s="43"/>
      <c r="M21" s="43"/>
      <c r="N21" s="43"/>
      <c r="O21" s="60"/>
      <c r="P21" s="57"/>
      <c r="Q21" s="8"/>
      <c r="R21" s="8"/>
      <c r="S21" s="7"/>
      <c r="T21" s="7"/>
      <c r="U21" s="7"/>
      <c r="V21" s="7"/>
      <c r="W21" s="7"/>
      <c r="Z21" s="7"/>
      <c r="AA21" s="7"/>
      <c r="AB21" s="7"/>
      <c r="AC21" s="7"/>
      <c r="AD21" s="7"/>
      <c r="AE21" s="7"/>
      <c r="AF21" s="7"/>
      <c r="AG21" s="7"/>
      <c r="AH21" s="7"/>
      <c r="AI21" s="7"/>
      <c r="AJ21" s="7"/>
      <c r="AK21" s="7"/>
    </row>
    <row r="22" spans="2:119" ht="16.5" customHeight="1" x14ac:dyDescent="0.25">
      <c r="B22" s="35"/>
      <c r="C22" s="34"/>
      <c r="D22" s="293"/>
      <c r="E22" s="289"/>
      <c r="F22" s="289"/>
      <c r="G22" s="289"/>
      <c r="H22" s="289"/>
      <c r="I22" s="289"/>
      <c r="J22" s="289"/>
      <c r="K22" s="327"/>
      <c r="L22" s="43"/>
      <c r="M22" s="43"/>
      <c r="N22" s="43"/>
      <c r="O22" s="60"/>
      <c r="P22" s="57"/>
      <c r="Q22" s="8"/>
      <c r="R22" s="8"/>
      <c r="S22" s="7"/>
      <c r="T22" s="7"/>
      <c r="U22" s="7"/>
      <c r="V22" s="7"/>
      <c r="W22" s="7"/>
      <c r="Z22" s="7"/>
      <c r="AA22" s="7"/>
      <c r="AB22" s="7"/>
      <c r="AC22" s="7"/>
      <c r="AD22" s="7"/>
      <c r="AE22" s="7"/>
      <c r="AF22" s="7"/>
      <c r="AG22" s="7"/>
      <c r="AH22" s="7"/>
      <c r="AI22" s="7"/>
      <c r="AJ22" s="7"/>
      <c r="AK22" s="7"/>
    </row>
    <row r="23" spans="2:119" ht="59.1" customHeight="1" x14ac:dyDescent="0.25">
      <c r="B23" s="35"/>
      <c r="C23" s="34"/>
      <c r="D23" s="291" t="s">
        <v>67</v>
      </c>
      <c r="E23" s="291"/>
      <c r="F23" s="291"/>
      <c r="G23" s="291"/>
      <c r="H23" s="291"/>
      <c r="I23" s="291"/>
      <c r="J23" s="292"/>
      <c r="K23" s="326">
        <f>'MINICHECK OCRA DX'!K23</f>
        <v>0</v>
      </c>
      <c r="L23" s="43"/>
      <c r="M23" s="43"/>
      <c r="N23" s="43"/>
      <c r="O23" s="60"/>
      <c r="P23" s="57"/>
      <c r="Q23" s="8"/>
      <c r="R23" s="8"/>
      <c r="S23" s="7"/>
      <c r="T23" s="7"/>
      <c r="U23" s="7"/>
      <c r="V23" s="7"/>
      <c r="W23" s="7"/>
      <c r="Z23" s="7"/>
      <c r="AA23" s="7"/>
      <c r="AB23" s="7"/>
      <c r="AC23" s="7"/>
      <c r="AD23" s="7"/>
      <c r="AE23" s="7"/>
      <c r="AF23" s="7"/>
      <c r="AG23" s="7"/>
      <c r="AH23" s="7"/>
      <c r="AI23" s="7"/>
      <c r="AJ23" s="7"/>
      <c r="AK23" s="7"/>
    </row>
    <row r="24" spans="2:119" ht="11.25" customHeight="1" x14ac:dyDescent="0.25">
      <c r="B24" s="35"/>
      <c r="C24" s="34"/>
      <c r="D24" s="289"/>
      <c r="E24" s="289"/>
      <c r="F24" s="289"/>
      <c r="G24" s="289"/>
      <c r="H24" s="289"/>
      <c r="I24" s="289"/>
      <c r="J24" s="290"/>
      <c r="K24" s="163"/>
      <c r="L24" s="43"/>
      <c r="M24" s="43"/>
      <c r="N24" s="43"/>
      <c r="O24" s="60"/>
      <c r="P24" s="57"/>
      <c r="Q24" s="8"/>
      <c r="R24" s="8"/>
      <c r="S24" s="7"/>
      <c r="T24" s="7"/>
      <c r="U24" s="7"/>
      <c r="V24" s="7"/>
      <c r="W24" s="7"/>
      <c r="X24" s="9"/>
      <c r="Y24" s="9"/>
      <c r="Z24" s="7"/>
      <c r="AA24" s="7"/>
      <c r="AB24" s="7"/>
      <c r="AC24" s="7"/>
      <c r="AD24" s="7"/>
      <c r="AE24" s="7"/>
      <c r="AF24" s="7"/>
      <c r="AG24" s="7"/>
      <c r="AH24" s="7"/>
      <c r="AI24" s="7"/>
      <c r="AJ24" s="7"/>
      <c r="AK24" s="7"/>
    </row>
    <row r="25" spans="2:119" ht="105.9" customHeight="1" x14ac:dyDescent="0.25">
      <c r="B25" s="35"/>
      <c r="C25" s="34"/>
      <c r="D25" s="384" t="s">
        <v>10</v>
      </c>
      <c r="E25" s="384"/>
      <c r="F25" s="384"/>
      <c r="G25" s="384"/>
      <c r="H25" s="384"/>
      <c r="I25" s="384"/>
      <c r="J25" s="385"/>
      <c r="K25" s="326">
        <f>'MINICHECK OCRA DX'!K25</f>
        <v>0</v>
      </c>
      <c r="L25" s="43"/>
      <c r="M25" s="43"/>
      <c r="N25" s="43"/>
      <c r="O25" s="60"/>
      <c r="P25" s="57"/>
      <c r="Q25" s="8"/>
      <c r="R25" s="8"/>
      <c r="S25" s="7"/>
      <c r="T25" s="7"/>
      <c r="U25" s="7"/>
      <c r="V25" s="7"/>
      <c r="W25" s="7"/>
      <c r="X25" s="7"/>
      <c r="Y25" s="7"/>
      <c r="Z25" s="7"/>
      <c r="AA25" s="7"/>
      <c r="AB25" s="7"/>
      <c r="AC25" s="7"/>
      <c r="AD25" s="7"/>
      <c r="AE25" s="7"/>
      <c r="AF25" s="7"/>
      <c r="AG25" s="7"/>
      <c r="AH25" s="7"/>
      <c r="AI25" s="7"/>
      <c r="AJ25" s="7"/>
      <c r="AK25" s="7"/>
    </row>
    <row r="26" spans="2:119" ht="33" customHeight="1" x14ac:dyDescent="0.45">
      <c r="B26" s="35"/>
      <c r="C26" s="34"/>
      <c r="D26" s="294" t="s">
        <v>79</v>
      </c>
      <c r="E26" s="295"/>
      <c r="F26" s="295"/>
      <c r="G26" s="295"/>
      <c r="H26" s="295"/>
      <c r="I26" s="295"/>
      <c r="J26" s="295"/>
      <c r="K26" s="34"/>
      <c r="L26" s="43"/>
      <c r="M26" s="43"/>
      <c r="N26" s="43"/>
      <c r="O26" s="144" t="s">
        <v>112</v>
      </c>
      <c r="P26" s="57"/>
      <c r="Q26" s="8"/>
      <c r="R26" s="8"/>
      <c r="S26" s="7"/>
      <c r="T26" s="7"/>
      <c r="U26" s="7"/>
      <c r="V26" s="7"/>
      <c r="W26" s="7"/>
      <c r="X26" s="7"/>
      <c r="Y26" s="7"/>
      <c r="Z26" s="7"/>
      <c r="AA26" s="7"/>
      <c r="AB26" s="7"/>
      <c r="AC26" s="7"/>
      <c r="AD26" s="7"/>
      <c r="AE26" s="7"/>
      <c r="AF26" s="7"/>
      <c r="AG26" s="7"/>
      <c r="AH26" s="7"/>
      <c r="AI26" s="7"/>
      <c r="AJ26" s="7"/>
      <c r="AK26" s="7"/>
    </row>
    <row r="27" spans="2:119" ht="69" customHeight="1" x14ac:dyDescent="0.45">
      <c r="B27" s="35"/>
      <c r="C27" s="34"/>
      <c r="D27" s="321" t="s">
        <v>82</v>
      </c>
      <c r="E27" s="326">
        <f>'MINICHECK OCRA DX'!E27</f>
        <v>0</v>
      </c>
      <c r="F27" s="295"/>
      <c r="G27" s="295"/>
      <c r="H27" s="386" t="s">
        <v>80</v>
      </c>
      <c r="I27" s="386"/>
      <c r="J27" s="387"/>
      <c r="K27" s="164">
        <f>K15-K17-K21-K23</f>
        <v>0</v>
      </c>
      <c r="L27" s="43"/>
      <c r="M27" s="43"/>
      <c r="N27" s="43"/>
      <c r="O27" s="217" t="str">
        <f>IF(K27=0,"",LOOKUP(K27,$X$4:$X$15,$Y$4:$Y$15))</f>
        <v/>
      </c>
      <c r="P27" s="57"/>
      <c r="Q27" s="256"/>
      <c r="R27" s="8"/>
      <c r="S27" s="7"/>
      <c r="T27" s="7"/>
      <c r="U27" s="7"/>
      <c r="V27" s="7"/>
      <c r="W27" s="7"/>
      <c r="X27" s="7"/>
      <c r="Y27" s="7"/>
      <c r="Z27" s="7"/>
      <c r="AA27" s="7"/>
      <c r="AB27" s="7"/>
      <c r="AC27" s="7"/>
      <c r="AD27" s="7"/>
      <c r="AE27" s="7"/>
      <c r="AF27" s="7"/>
      <c r="AG27" s="7"/>
      <c r="AH27" s="7"/>
      <c r="AI27" s="7"/>
      <c r="AJ27" s="7"/>
      <c r="AK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row>
    <row r="28" spans="2:119" ht="13.5" customHeight="1" x14ac:dyDescent="0.25">
      <c r="B28" s="35"/>
      <c r="C28" s="34"/>
      <c r="D28" s="175"/>
      <c r="E28" s="328"/>
      <c r="F28" s="175"/>
      <c r="G28" s="175"/>
      <c r="H28" s="299"/>
      <c r="I28" s="299"/>
      <c r="J28" s="300"/>
      <c r="K28" s="163"/>
      <c r="L28" s="43"/>
      <c r="M28" s="43"/>
      <c r="N28" s="43"/>
      <c r="O28" s="60"/>
      <c r="P28" s="57"/>
      <c r="Q28" s="8"/>
      <c r="R28" s="8"/>
      <c r="S28" s="7"/>
      <c r="T28" s="7"/>
      <c r="U28" s="7"/>
      <c r="V28" s="7"/>
      <c r="W28" s="7"/>
      <c r="X28" s="7"/>
      <c r="Y28" s="7"/>
      <c r="Z28" s="7"/>
      <c r="AA28" s="7"/>
      <c r="AB28" s="7"/>
      <c r="AC28" s="7"/>
      <c r="AD28" s="7"/>
      <c r="AE28" s="7"/>
      <c r="AF28" s="7"/>
      <c r="AG28" s="7"/>
      <c r="AH28" s="7"/>
      <c r="AI28" s="7"/>
      <c r="AJ28" s="7"/>
      <c r="AK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row>
    <row r="29" spans="2:119" ht="59.25" customHeight="1" x14ac:dyDescent="0.25">
      <c r="B29" s="35"/>
      <c r="C29" s="34"/>
      <c r="D29" s="301" t="s">
        <v>81</v>
      </c>
      <c r="E29" s="326">
        <f>'MINICHECK OCRA DX'!E29</f>
        <v>0</v>
      </c>
      <c r="F29" s="175"/>
      <c r="G29" s="175"/>
      <c r="H29" s="444" t="s">
        <v>98</v>
      </c>
      <c r="I29" s="445"/>
      <c r="J29" s="446"/>
      <c r="K29" s="326">
        <f>'MINICHECK OCRA DX'!$K$29</f>
        <v>0</v>
      </c>
      <c r="L29" s="43"/>
      <c r="M29" s="43"/>
      <c r="N29" s="43"/>
      <c r="O29" s="60"/>
      <c r="P29" s="57"/>
      <c r="Q29" s="8"/>
      <c r="R29" s="8"/>
      <c r="S29" s="7"/>
      <c r="T29" s="7"/>
      <c r="U29" s="7"/>
      <c r="V29" s="7"/>
      <c r="W29" s="7"/>
      <c r="X29" s="7"/>
      <c r="Y29" s="7"/>
      <c r="Z29" s="7"/>
      <c r="AA29" s="7"/>
      <c r="AB29" s="7"/>
      <c r="AC29" s="7"/>
      <c r="AD29" s="7"/>
      <c r="AE29" s="7"/>
      <c r="AF29" s="7"/>
      <c r="AG29" s="7"/>
      <c r="AH29" s="7"/>
      <c r="AI29" s="7"/>
      <c r="AJ29" s="7"/>
      <c r="AK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row>
    <row r="30" spans="2:119" ht="18" x14ac:dyDescent="0.25">
      <c r="B30" s="35"/>
      <c r="C30" s="34"/>
      <c r="D30" s="44"/>
      <c r="E30" s="45"/>
      <c r="F30" s="45"/>
      <c r="G30" s="45"/>
      <c r="H30" s="45"/>
      <c r="I30" s="45"/>
      <c r="J30" s="46"/>
      <c r="K30" s="43"/>
      <c r="L30" s="43"/>
      <c r="M30" s="43"/>
      <c r="N30" s="43"/>
      <c r="O30" s="60"/>
      <c r="P30" s="57"/>
      <c r="Q30" s="8"/>
      <c r="R30" s="8"/>
      <c r="S30" s="7"/>
      <c r="T30" s="7"/>
      <c r="U30" s="7"/>
      <c r="V30" s="7"/>
      <c r="W30" s="7"/>
      <c r="X30" s="7"/>
      <c r="Y30" s="7"/>
      <c r="Z30" s="7"/>
      <c r="AA30" s="7"/>
      <c r="AB30" s="7"/>
      <c r="AC30" s="7"/>
      <c r="AD30" s="7"/>
      <c r="AE30" s="7"/>
      <c r="AF30" s="7"/>
      <c r="AG30" s="7"/>
      <c r="AH30" s="7"/>
      <c r="AI30" s="7"/>
      <c r="AJ30" s="7"/>
      <c r="AK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row>
    <row r="31" spans="2:119" ht="37.5" customHeight="1" x14ac:dyDescent="0.25">
      <c r="B31" s="35"/>
      <c r="C31" s="34"/>
      <c r="D31" s="396" t="s">
        <v>11</v>
      </c>
      <c r="E31" s="396"/>
      <c r="F31" s="396"/>
      <c r="G31" s="396"/>
      <c r="H31" s="396"/>
      <c r="I31" s="396"/>
      <c r="J31" s="396"/>
      <c r="K31" s="396"/>
      <c r="L31" s="396"/>
      <c r="M31" s="396"/>
      <c r="N31" s="43"/>
      <c r="O31" s="61"/>
      <c r="P31" s="58"/>
      <c r="Q31" s="10"/>
      <c r="R31" s="10"/>
      <c r="S31" s="7"/>
      <c r="T31" s="7"/>
      <c r="U31" s="7"/>
      <c r="V31" s="7"/>
      <c r="W31" s="7"/>
      <c r="X31" s="7"/>
      <c r="Y31" s="7"/>
      <c r="Z31" s="7"/>
      <c r="AA31" s="7"/>
      <c r="AB31" s="7"/>
      <c r="AC31" s="7"/>
      <c r="AD31" s="7"/>
      <c r="AE31" s="7"/>
      <c r="AF31" s="7"/>
      <c r="AG31" s="7"/>
      <c r="AH31" s="7"/>
      <c r="AI31" s="7"/>
      <c r="AJ31" s="7"/>
      <c r="AK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row>
    <row r="32" spans="2:119" ht="15" customHeight="1" x14ac:dyDescent="0.25">
      <c r="B32" s="35"/>
      <c r="C32" s="34"/>
      <c r="D32" s="44"/>
      <c r="E32" s="45"/>
      <c r="F32" s="45"/>
      <c r="G32" s="45"/>
      <c r="H32" s="45"/>
      <c r="I32" s="45"/>
      <c r="J32" s="46"/>
      <c r="K32" s="43"/>
      <c r="L32" s="47"/>
      <c r="M32" s="47"/>
      <c r="N32" s="43"/>
      <c r="O32" s="62"/>
      <c r="P32" s="58"/>
      <c r="Q32" s="10"/>
      <c r="R32" s="10"/>
      <c r="S32" s="7"/>
      <c r="T32" s="7"/>
      <c r="U32" s="7"/>
      <c r="V32" s="7"/>
      <c r="W32" s="7"/>
      <c r="X32" s="7"/>
      <c r="Y32" s="7"/>
      <c r="Z32" s="7"/>
      <c r="AA32" s="7"/>
      <c r="AB32" s="7"/>
      <c r="AC32" s="7"/>
      <c r="AD32" s="7"/>
      <c r="AE32" s="7"/>
      <c r="AF32" s="7"/>
      <c r="AG32" s="7"/>
      <c r="AH32" s="7"/>
      <c r="AI32" s="7"/>
      <c r="AJ32" s="7"/>
      <c r="AK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row>
    <row r="33" spans="2:119" ht="12.75" customHeight="1" x14ac:dyDescent="0.25">
      <c r="B33" s="35"/>
      <c r="C33" s="34"/>
      <c r="D33" s="424"/>
      <c r="E33" s="425"/>
      <c r="F33" s="425"/>
      <c r="G33" s="425"/>
      <c r="H33" s="425"/>
      <c r="I33" s="425"/>
      <c r="J33" s="425"/>
      <c r="K33" s="426"/>
      <c r="L33" s="47"/>
      <c r="M33" s="47"/>
      <c r="N33" s="43"/>
      <c r="O33" s="63"/>
      <c r="P33" s="58"/>
      <c r="Q33" s="10"/>
      <c r="R33" s="10"/>
      <c r="S33" s="10"/>
      <c r="T33" s="7"/>
      <c r="U33" s="7"/>
      <c r="V33" s="7"/>
      <c r="W33" s="7"/>
      <c r="X33" s="7"/>
      <c r="Y33" s="7"/>
      <c r="Z33" s="7"/>
      <c r="AA33" s="7"/>
      <c r="AB33" s="7"/>
      <c r="AC33" s="7"/>
      <c r="AD33" s="7"/>
      <c r="AE33" s="7"/>
      <c r="AF33" s="7"/>
      <c r="AG33" s="7"/>
      <c r="AH33" s="7"/>
      <c r="AI33" s="7"/>
      <c r="AJ33" s="7"/>
      <c r="AK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row>
    <row r="34" spans="2:119" ht="49.5" customHeight="1" x14ac:dyDescent="0.35">
      <c r="B34" s="35"/>
      <c r="C34" s="34"/>
      <c r="D34" s="427"/>
      <c r="E34" s="428"/>
      <c r="F34" s="428"/>
      <c r="G34" s="428"/>
      <c r="H34" s="428"/>
      <c r="I34" s="428"/>
      <c r="J34" s="428"/>
      <c r="K34" s="429"/>
      <c r="L34" s="47"/>
      <c r="M34" s="47"/>
      <c r="N34" s="43"/>
      <c r="O34" s="63"/>
      <c r="P34" s="58"/>
      <c r="Q34" s="10"/>
      <c r="R34" s="10"/>
      <c r="S34" s="10"/>
      <c r="T34" s="7"/>
      <c r="U34" s="7"/>
      <c r="V34" s="7"/>
      <c r="W34" s="7"/>
      <c r="X34" s="7"/>
      <c r="Y34" s="7"/>
      <c r="Z34" s="7"/>
      <c r="AA34" s="7"/>
      <c r="AB34" s="7"/>
      <c r="AC34" s="11"/>
      <c r="AD34" s="12"/>
      <c r="AE34" s="13"/>
      <c r="AF34" s="13"/>
      <c r="AG34" s="13"/>
      <c r="AH34" s="13"/>
      <c r="AI34" s="13"/>
      <c r="AJ34" s="13"/>
      <c r="AK34" s="14"/>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row>
    <row r="35" spans="2:119" s="15" customFormat="1" ht="16.5" customHeight="1" x14ac:dyDescent="0.25">
      <c r="B35" s="35"/>
      <c r="C35" s="34"/>
      <c r="D35" s="44"/>
      <c r="E35" s="45"/>
      <c r="F35" s="45"/>
      <c r="G35" s="45"/>
      <c r="H35" s="45"/>
      <c r="I35" s="45"/>
      <c r="J35" s="46"/>
      <c r="K35" s="43"/>
      <c r="L35" s="47"/>
      <c r="M35" s="47"/>
      <c r="N35" s="43"/>
      <c r="O35" s="64"/>
      <c r="P35" s="59"/>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row>
    <row r="36" spans="2:119" ht="62.25" customHeight="1" x14ac:dyDescent="0.4">
      <c r="B36" s="35"/>
      <c r="C36" s="169"/>
      <c r="D36" s="411" t="s">
        <v>121</v>
      </c>
      <c r="E36" s="411"/>
      <c r="F36" s="411"/>
      <c r="G36" s="411"/>
      <c r="H36" s="411"/>
      <c r="I36" s="411"/>
      <c r="J36" s="411"/>
      <c r="K36" s="411"/>
      <c r="L36" s="411"/>
      <c r="M36" s="411"/>
      <c r="N36" s="43"/>
      <c r="O36" s="64"/>
      <c r="P36" s="59"/>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row>
    <row r="37" spans="2:119" ht="18" customHeight="1" x14ac:dyDescent="0.4">
      <c r="B37" s="35"/>
      <c r="C37" s="169"/>
      <c r="D37" s="226"/>
      <c r="E37" s="226"/>
      <c r="F37" s="226"/>
      <c r="G37" s="226"/>
      <c r="H37" s="226"/>
      <c r="I37" s="226"/>
      <c r="J37" s="227"/>
      <c r="K37" s="99"/>
      <c r="L37" s="228"/>
      <c r="M37" s="229"/>
      <c r="N37" s="43"/>
      <c r="O37" s="64"/>
      <c r="P37" s="59"/>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row>
    <row r="38" spans="2:119" ht="32.25" customHeight="1" x14ac:dyDescent="0.6">
      <c r="B38" s="35"/>
      <c r="C38" s="169"/>
      <c r="D38" s="167" t="s">
        <v>77</v>
      </c>
      <c r="E38" s="230" t="s">
        <v>12</v>
      </c>
      <c r="F38" s="30"/>
      <c r="G38" s="231"/>
      <c r="H38" s="230" t="s">
        <v>13</v>
      </c>
      <c r="I38" s="30" t="s">
        <v>122</v>
      </c>
      <c r="J38" s="231"/>
      <c r="K38" s="230" t="s">
        <v>14</v>
      </c>
      <c r="L38" s="30"/>
      <c r="M38" s="169"/>
      <c r="N38" s="43"/>
      <c r="O38" s="64"/>
      <c r="P38" s="59"/>
      <c r="W38" s="6"/>
      <c r="X38" s="16"/>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row>
    <row r="39" spans="2:119" ht="43.5" customHeight="1" thickBot="1" x14ac:dyDescent="0.65">
      <c r="B39" s="35"/>
      <c r="C39" s="169"/>
      <c r="D39" s="232" t="s">
        <v>15</v>
      </c>
      <c r="E39" s="226"/>
      <c r="F39" s="226"/>
      <c r="G39" s="226"/>
      <c r="H39" s="226"/>
      <c r="I39" s="226"/>
      <c r="J39" s="227"/>
      <c r="K39" s="99"/>
      <c r="L39" s="233"/>
      <c r="M39" s="169"/>
      <c r="N39" s="43"/>
      <c r="O39" s="64"/>
      <c r="P39" s="59"/>
      <c r="W39" s="6"/>
      <c r="X39" s="1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row>
    <row r="40" spans="2:119" ht="177.9" customHeight="1" x14ac:dyDescent="0.3">
      <c r="B40" s="35"/>
      <c r="C40" s="258" t="s">
        <v>16</v>
      </c>
      <c r="D40" s="234" t="s">
        <v>70</v>
      </c>
      <c r="E40" s="284" t="s">
        <v>128</v>
      </c>
      <c r="F40" s="265">
        <v>1</v>
      </c>
      <c r="G40" s="266"/>
      <c r="H40" s="285" t="s">
        <v>129</v>
      </c>
      <c r="I40" s="286">
        <v>5</v>
      </c>
      <c r="J40" s="266"/>
      <c r="K40" s="287" t="s">
        <v>130</v>
      </c>
      <c r="L40" s="235">
        <v>9</v>
      </c>
      <c r="M40" s="236"/>
      <c r="N40" s="43"/>
      <c r="O40" s="127" t="s">
        <v>17</v>
      </c>
      <c r="P40" s="59"/>
      <c r="W40" s="6"/>
      <c r="X40" s="82"/>
      <c r="AA40" s="83" t="s">
        <v>74</v>
      </c>
      <c r="AB40" s="82"/>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row>
    <row r="41" spans="2:119" ht="13.5" customHeight="1" x14ac:dyDescent="0.4">
      <c r="B41" s="35"/>
      <c r="C41" s="237"/>
      <c r="D41" s="169"/>
      <c r="E41" s="169"/>
      <c r="F41" s="169"/>
      <c r="G41" s="169"/>
      <c r="H41" s="169"/>
      <c r="I41" s="169"/>
      <c r="J41" s="169"/>
      <c r="K41" s="169"/>
      <c r="L41" s="169"/>
      <c r="M41" s="238"/>
      <c r="N41" s="43"/>
      <c r="O41" s="119"/>
      <c r="P41" s="59"/>
      <c r="W41" s="6"/>
      <c r="X41" s="82"/>
      <c r="Y41" s="82" t="s">
        <v>72</v>
      </c>
      <c r="Z41" s="82" t="s">
        <v>73</v>
      </c>
      <c r="AA41" s="83"/>
      <c r="AB41" s="82"/>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row>
    <row r="42" spans="2:119" ht="30.75" customHeight="1" x14ac:dyDescent="0.4">
      <c r="B42" s="35"/>
      <c r="C42" s="433" t="s">
        <v>113</v>
      </c>
      <c r="D42" s="434"/>
      <c r="E42" s="434"/>
      <c r="F42" s="434"/>
      <c r="G42" s="434"/>
      <c r="H42" s="434"/>
      <c r="I42" s="434"/>
      <c r="J42" s="431"/>
      <c r="K42" s="417" t="s">
        <v>100</v>
      </c>
      <c r="L42" s="418"/>
      <c r="M42" s="439" t="str">
        <f>IF(J42="","",J42*60/K29)</f>
        <v/>
      </c>
      <c r="N42" s="43"/>
      <c r="O42" s="216">
        <f>IF(J42="",SUM(S42:U42),Z42)</f>
        <v>0</v>
      </c>
      <c r="P42" s="59"/>
      <c r="S42" s="31" t="str">
        <f>IF(G40="","",F40)</f>
        <v/>
      </c>
      <c r="T42" s="31" t="str">
        <f>IF(J40="","",I40)</f>
        <v/>
      </c>
      <c r="U42" s="31" t="str">
        <f>IF(M40="","",L40)</f>
        <v/>
      </c>
      <c r="X42" s="85" t="s">
        <v>75</v>
      </c>
      <c r="Y42" s="86" t="str">
        <f>M42</f>
        <v/>
      </c>
      <c r="Z42" s="85" t="e">
        <f>LOOKUP(Y42,$AB$42:$AZ$42,$AB$43:$AZ$43)</f>
        <v>#N/A</v>
      </c>
      <c r="AA42" s="87" t="s">
        <v>76</v>
      </c>
      <c r="AB42" s="85">
        <v>2.5</v>
      </c>
      <c r="AC42" s="85">
        <v>7.5</v>
      </c>
      <c r="AD42" s="85">
        <v>12.5</v>
      </c>
      <c r="AE42" s="85">
        <v>17.5</v>
      </c>
      <c r="AF42" s="85">
        <v>20</v>
      </c>
      <c r="AG42" s="85">
        <v>22.5</v>
      </c>
      <c r="AH42" s="85">
        <v>27.5</v>
      </c>
      <c r="AI42" s="322">
        <v>30</v>
      </c>
      <c r="AJ42" s="85">
        <v>32.5</v>
      </c>
      <c r="AK42" s="85">
        <v>35</v>
      </c>
      <c r="AL42" s="85">
        <v>37.5</v>
      </c>
      <c r="AM42" s="85">
        <v>40</v>
      </c>
      <c r="AN42" s="85">
        <v>42.5</v>
      </c>
      <c r="AO42" s="85">
        <v>45</v>
      </c>
      <c r="AP42" s="85">
        <v>47.5</v>
      </c>
      <c r="AQ42" s="85">
        <v>50</v>
      </c>
      <c r="AR42" s="85">
        <v>52.5</v>
      </c>
      <c r="AS42" s="85">
        <v>55</v>
      </c>
      <c r="AT42" s="85">
        <v>57.5</v>
      </c>
      <c r="AU42" s="85">
        <v>60</v>
      </c>
      <c r="AV42" s="85">
        <v>62.5</v>
      </c>
      <c r="AW42" s="85">
        <v>65</v>
      </c>
      <c r="AX42" s="85">
        <v>67.5</v>
      </c>
      <c r="AY42" s="85">
        <v>70</v>
      </c>
      <c r="AZ42" s="85">
        <v>72.5</v>
      </c>
      <c r="BA42" s="85"/>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row>
    <row r="43" spans="2:119" ht="63.75" customHeight="1" thickBot="1" x14ac:dyDescent="0.45">
      <c r="B43" s="35"/>
      <c r="C43" s="435"/>
      <c r="D43" s="436"/>
      <c r="E43" s="436"/>
      <c r="F43" s="436"/>
      <c r="G43" s="436"/>
      <c r="H43" s="436"/>
      <c r="I43" s="436"/>
      <c r="J43" s="432"/>
      <c r="K43" s="419"/>
      <c r="L43" s="420"/>
      <c r="M43" s="440"/>
      <c r="N43" s="43"/>
      <c r="O43" s="72"/>
      <c r="P43" s="59"/>
      <c r="Q43" s="7"/>
      <c r="R43" s="7"/>
      <c r="S43" s="7"/>
      <c r="T43" s="7"/>
      <c r="U43" s="7"/>
      <c r="V43" s="7"/>
      <c r="W43" s="7"/>
      <c r="X43" s="176" t="s">
        <v>99</v>
      </c>
      <c r="Y43" s="177">
        <f>+U133</f>
        <v>0</v>
      </c>
      <c r="Z43" s="178"/>
      <c r="AA43" s="179"/>
      <c r="AB43" s="180">
        <v>0</v>
      </c>
      <c r="AC43" s="176">
        <v>0</v>
      </c>
      <c r="AD43" s="176">
        <v>0</v>
      </c>
      <c r="AE43" s="180">
        <v>0</v>
      </c>
      <c r="AF43" s="180">
        <v>0</v>
      </c>
      <c r="AG43" s="180">
        <v>0.5</v>
      </c>
      <c r="AH43" s="180">
        <v>1</v>
      </c>
      <c r="AI43" s="323">
        <v>1</v>
      </c>
      <c r="AJ43" s="180">
        <v>2</v>
      </c>
      <c r="AK43" s="180">
        <v>2</v>
      </c>
      <c r="AL43" s="180">
        <v>3</v>
      </c>
      <c r="AM43" s="180">
        <v>3</v>
      </c>
      <c r="AN43" s="180">
        <v>4</v>
      </c>
      <c r="AO43" s="180">
        <v>4</v>
      </c>
      <c r="AP43" s="180">
        <v>5</v>
      </c>
      <c r="AQ43" s="180">
        <v>5</v>
      </c>
      <c r="AR43" s="180">
        <v>6</v>
      </c>
      <c r="AS43" s="180">
        <v>6</v>
      </c>
      <c r="AT43" s="180">
        <v>7</v>
      </c>
      <c r="AU43" s="180">
        <v>7</v>
      </c>
      <c r="AV43" s="180">
        <v>8</v>
      </c>
      <c r="AW43" s="180">
        <v>8</v>
      </c>
      <c r="AX43" s="180">
        <v>9</v>
      </c>
      <c r="AY43" s="180">
        <v>9</v>
      </c>
      <c r="AZ43" s="180">
        <v>10</v>
      </c>
      <c r="BA43" s="176"/>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row>
    <row r="44" spans="2:119" ht="17.25" customHeight="1" thickBot="1" x14ac:dyDescent="0.3">
      <c r="B44" s="35"/>
      <c r="C44" s="34"/>
      <c r="D44" s="34"/>
      <c r="E44" s="34"/>
      <c r="F44" s="34"/>
      <c r="G44" s="34"/>
      <c r="H44" s="34"/>
      <c r="I44" s="34"/>
      <c r="J44" s="34"/>
      <c r="K44" s="34"/>
      <c r="L44" s="34"/>
      <c r="M44" s="34"/>
      <c r="N44" s="43"/>
      <c r="O44" s="72"/>
      <c r="P44" s="59"/>
      <c r="Q44" s="7"/>
      <c r="R44" s="7"/>
      <c r="S44" s="5"/>
      <c r="T44" s="5"/>
      <c r="U44" s="5"/>
      <c r="V44" s="7"/>
      <c r="W44" s="7"/>
      <c r="X44" s="7"/>
      <c r="Y44" s="7"/>
      <c r="Z44" s="7"/>
      <c r="AA44" s="7"/>
      <c r="AB44" s="7"/>
      <c r="AC44" s="7"/>
      <c r="AD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row>
    <row r="45" spans="2:119" s="3" customFormat="1" ht="28.5" customHeight="1" x14ac:dyDescent="0.25">
      <c r="B45" s="35"/>
      <c r="C45" s="165" t="s">
        <v>18</v>
      </c>
      <c r="D45" s="166" t="s">
        <v>19</v>
      </c>
      <c r="E45" s="421" t="s">
        <v>20</v>
      </c>
      <c r="F45" s="422"/>
      <c r="G45" s="423"/>
      <c r="H45" s="421" t="s">
        <v>21</v>
      </c>
      <c r="I45" s="422"/>
      <c r="J45" s="422"/>
      <c r="K45" s="422"/>
      <c r="L45" s="422"/>
      <c r="M45" s="430"/>
      <c r="N45" s="43"/>
      <c r="O45" s="72"/>
      <c r="P45" s="59"/>
      <c r="Q45" s="5"/>
      <c r="R45" s="5"/>
      <c r="S45" s="22"/>
      <c r="T45" s="22"/>
      <c r="U45" s="22"/>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2:119" s="3" customFormat="1" ht="42" customHeight="1" x14ac:dyDescent="0.25">
      <c r="B46" s="35"/>
      <c r="C46" s="202" t="s">
        <v>23</v>
      </c>
      <c r="D46" s="203" t="s">
        <v>24</v>
      </c>
      <c r="E46" s="407" t="s">
        <v>90</v>
      </c>
      <c r="F46" s="408"/>
      <c r="G46" s="409"/>
      <c r="H46" s="407" t="s">
        <v>25</v>
      </c>
      <c r="I46" s="408"/>
      <c r="J46" s="408"/>
      <c r="K46" s="408"/>
      <c r="L46" s="408"/>
      <c r="M46" s="410"/>
      <c r="N46" s="43"/>
      <c r="O46" s="72"/>
      <c r="P46" s="59"/>
      <c r="Q46" s="5"/>
      <c r="R46" s="5"/>
      <c r="S46" s="22"/>
      <c r="T46" s="22"/>
      <c r="U46" s="22"/>
      <c r="V46" s="5"/>
      <c r="W46" s="5"/>
      <c r="X46" s="5"/>
      <c r="Y46" s="5"/>
      <c r="Z46" s="5"/>
      <c r="AA46" s="5"/>
      <c r="AB46" s="5"/>
      <c r="AC46" s="5"/>
      <c r="AU46" s="5"/>
      <c r="AV46" s="5"/>
      <c r="AW46" s="5"/>
      <c r="AX46" s="5"/>
      <c r="AY46" s="5"/>
      <c r="AZ46" s="5"/>
      <c r="BA46" s="5"/>
      <c r="BB46" s="5"/>
      <c r="BC46" s="5"/>
      <c r="BD46" s="5"/>
      <c r="BE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row>
    <row r="47" spans="2:119" s="3" customFormat="1" ht="15" customHeight="1" x14ac:dyDescent="0.25">
      <c r="B47" s="35"/>
      <c r="C47" s="120"/>
      <c r="D47" s="121"/>
      <c r="E47" s="121"/>
      <c r="F47" s="122"/>
      <c r="G47" s="123"/>
      <c r="H47" s="121"/>
      <c r="I47" s="122"/>
      <c r="J47" s="123"/>
      <c r="K47" s="124"/>
      <c r="L47" s="122"/>
      <c r="M47" s="125"/>
      <c r="N47" s="43"/>
      <c r="O47" s="72"/>
      <c r="P47" s="59"/>
      <c r="Q47" s="5"/>
      <c r="R47" s="5"/>
      <c r="S47" s="22"/>
      <c r="T47" s="22"/>
      <c r="U47" s="22"/>
      <c r="V47" s="5"/>
      <c r="W47" s="5"/>
      <c r="X47" s="5"/>
      <c r="Y47" s="5"/>
      <c r="Z47" s="5"/>
      <c r="AA47" s="5"/>
      <c r="AB47" s="5"/>
      <c r="AC47" s="5"/>
      <c r="AU47" s="5"/>
      <c r="AV47" s="5"/>
      <c r="AW47" s="5"/>
      <c r="AX47" s="5"/>
      <c r="AY47" s="5"/>
      <c r="AZ47" s="5"/>
      <c r="BA47" s="5"/>
      <c r="BB47" s="5"/>
      <c r="BC47" s="5"/>
      <c r="BD47" s="5"/>
      <c r="BE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row>
    <row r="48" spans="2:119" s="3" customFormat="1" ht="43.5" customHeight="1" x14ac:dyDescent="0.25">
      <c r="B48" s="35"/>
      <c r="C48" s="437" t="s">
        <v>91</v>
      </c>
      <c r="D48" s="438"/>
      <c r="E48" s="126" t="s">
        <v>83</v>
      </c>
      <c r="F48" s="374" t="s">
        <v>84</v>
      </c>
      <c r="G48" s="375"/>
      <c r="H48" s="126" t="s">
        <v>85</v>
      </c>
      <c r="I48" s="374" t="s">
        <v>86</v>
      </c>
      <c r="J48" s="375"/>
      <c r="K48" s="126" t="s">
        <v>87</v>
      </c>
      <c r="L48" s="103"/>
      <c r="M48" s="104"/>
      <c r="N48" s="43"/>
      <c r="O48" s="73"/>
      <c r="P48" s="59"/>
      <c r="Q48" s="5"/>
      <c r="R48" s="5"/>
      <c r="S48" s="102"/>
      <c r="T48" s="102"/>
      <c r="U48" s="102"/>
      <c r="V48" s="5"/>
      <c r="W48" s="5"/>
      <c r="X48" s="5"/>
      <c r="Y48" s="5"/>
      <c r="Z48" s="5"/>
      <c r="AA48" s="5"/>
      <c r="AB48" s="5"/>
      <c r="AC48" s="5"/>
      <c r="AU48" s="5"/>
      <c r="AV48" s="5"/>
      <c r="AW48" s="5"/>
      <c r="AX48" s="5"/>
      <c r="AY48" s="5"/>
      <c r="AZ48" s="5"/>
      <c r="BA48" s="5"/>
      <c r="BB48" s="5"/>
      <c r="BC48" s="5"/>
      <c r="BD48" s="5"/>
      <c r="BE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row>
    <row r="49" spans="2:119" ht="80.400000000000006" customHeight="1" x14ac:dyDescent="0.4">
      <c r="B49" s="35"/>
      <c r="C49" s="117"/>
      <c r="D49" s="260" t="s">
        <v>26</v>
      </c>
      <c r="E49" s="257"/>
      <c r="F49" s="330"/>
      <c r="G49" s="330"/>
      <c r="H49" s="257"/>
      <c r="I49" s="330"/>
      <c r="J49" s="330"/>
      <c r="K49" s="257"/>
      <c r="L49" s="101"/>
      <c r="M49" s="104"/>
      <c r="N49" s="43"/>
      <c r="O49" s="118">
        <f>SUM(R49:V49)</f>
        <v>0</v>
      </c>
      <c r="P49" s="59"/>
      <c r="R49" s="313" t="str">
        <f>IF(E49="","",0)</f>
        <v/>
      </c>
      <c r="S49" s="313" t="str">
        <f>IF(F49="","",2)</f>
        <v/>
      </c>
      <c r="T49" s="319" t="str">
        <f>IF(H49="","",3.5)</f>
        <v/>
      </c>
      <c r="U49" s="313" t="str">
        <f>IF(I49="","",4)</f>
        <v/>
      </c>
      <c r="V49" s="313" t="str">
        <f>IF(K49="","",8)</f>
        <v/>
      </c>
      <c r="AG49" s="220">
        <v>9</v>
      </c>
      <c r="AH49" s="220">
        <v>600</v>
      </c>
      <c r="AI49" s="221">
        <f t="shared" ref="AI49:AI50" si="0">AG49-Y$48</f>
        <v>9</v>
      </c>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row>
    <row r="50" spans="2:119" ht="70.5" customHeight="1" x14ac:dyDescent="0.4">
      <c r="B50" s="35"/>
      <c r="C50" s="117"/>
      <c r="D50" s="260" t="s">
        <v>29</v>
      </c>
      <c r="E50" s="257"/>
      <c r="F50" s="330"/>
      <c r="G50" s="330"/>
      <c r="H50" s="257"/>
      <c r="I50" s="330"/>
      <c r="J50" s="330"/>
      <c r="K50" s="257"/>
      <c r="L50" s="101"/>
      <c r="M50" s="104"/>
      <c r="N50" s="43"/>
      <c r="O50" s="118">
        <f>SUM(R50:V50)</f>
        <v>0</v>
      </c>
      <c r="P50" s="59"/>
      <c r="R50" s="313" t="str">
        <f>IF(E50="","",2)</f>
        <v/>
      </c>
      <c r="S50" s="313" t="str">
        <f>IF(F50="","",6)</f>
        <v/>
      </c>
      <c r="T50" s="313" t="str">
        <f>IF(H50="","",8)</f>
        <v/>
      </c>
      <c r="U50" s="313" t="str">
        <f>IF(I50="","",12)</f>
        <v/>
      </c>
      <c r="V50" s="313" t="str">
        <f>IF(K50="","",24)</f>
        <v/>
      </c>
      <c r="X50" s="88"/>
      <c r="Y50" s="77"/>
      <c r="Z50" s="75"/>
      <c r="AA50" s="75"/>
      <c r="AB50" s="75"/>
      <c r="AC50" s="89"/>
      <c r="AD50" s="89"/>
      <c r="AE50" s="89"/>
      <c r="AF50" s="89"/>
      <c r="AG50" s="220">
        <v>8</v>
      </c>
      <c r="AH50" s="220">
        <v>540</v>
      </c>
      <c r="AI50" s="221">
        <f t="shared" si="0"/>
        <v>8</v>
      </c>
      <c r="AJ50" s="89"/>
      <c r="AK50" s="89"/>
      <c r="AL50" s="89"/>
      <c r="AM50" s="89"/>
      <c r="AN50" s="90"/>
      <c r="AP50" s="371" t="s">
        <v>101</v>
      </c>
      <c r="AQ50" s="372"/>
    </row>
    <row r="51" spans="2:119" ht="79.5" customHeight="1" x14ac:dyDescent="0.4">
      <c r="B51" s="35"/>
      <c r="C51" s="117"/>
      <c r="D51" s="260" t="s">
        <v>31</v>
      </c>
      <c r="E51" s="146"/>
      <c r="F51" s="332"/>
      <c r="G51" s="332"/>
      <c r="H51" s="147"/>
      <c r="I51" s="330"/>
      <c r="J51" s="330"/>
      <c r="K51" s="257"/>
      <c r="L51" s="101"/>
      <c r="M51" s="104"/>
      <c r="N51" s="43"/>
      <c r="O51" s="118">
        <f>SUM(R51:V51)</f>
        <v>0</v>
      </c>
      <c r="P51" s="59"/>
      <c r="Q51" s="7"/>
      <c r="R51" s="313" t="str">
        <f>IF(E51="","",0)</f>
        <v/>
      </c>
      <c r="S51" s="313" t="str">
        <f>IF(F51="","",2)</f>
        <v/>
      </c>
      <c r="T51" s="319" t="str">
        <f>IF(H51="","",3.5)</f>
        <v/>
      </c>
      <c r="U51" s="313" t="str">
        <f>IF(I51="","",4)</f>
        <v/>
      </c>
      <c r="V51" s="313" t="str">
        <f>IF(K51="","",8)</f>
        <v/>
      </c>
      <c r="X51" s="91"/>
      <c r="Y51" s="198">
        <f>K19</f>
        <v>0</v>
      </c>
      <c r="Z51" s="369" t="s">
        <v>22</v>
      </c>
      <c r="AA51" s="369"/>
      <c r="AB51" s="369"/>
      <c r="AC51" s="5"/>
      <c r="AD51" s="5"/>
      <c r="AE51" s="5"/>
      <c r="AF51" s="193">
        <v>1</v>
      </c>
      <c r="AG51" s="194">
        <v>7</v>
      </c>
      <c r="AH51" s="194">
        <v>480</v>
      </c>
      <c r="AI51" s="195">
        <f t="shared" ref="AI51:AI64" si="1">AG51-Y$54</f>
        <v>7</v>
      </c>
      <c r="AJ51" s="193"/>
      <c r="AK51" s="194">
        <f>AH65</f>
        <v>0</v>
      </c>
      <c r="AL51" s="196">
        <f>AI65</f>
        <v>0</v>
      </c>
      <c r="AM51" s="5"/>
      <c r="AN51" s="92"/>
      <c r="AP51" s="210">
        <v>0</v>
      </c>
      <c r="AQ51" s="211">
        <v>1</v>
      </c>
    </row>
    <row r="52" spans="2:119" ht="98.4" customHeight="1" thickBot="1" x14ac:dyDescent="0.45">
      <c r="B52" s="35"/>
      <c r="C52" s="148"/>
      <c r="D52" s="262" t="s">
        <v>33</v>
      </c>
      <c r="E52" s="149"/>
      <c r="F52" s="382"/>
      <c r="G52" s="382"/>
      <c r="H52" s="150"/>
      <c r="I52" s="379"/>
      <c r="J52" s="379"/>
      <c r="K52" s="259"/>
      <c r="L52" s="101"/>
      <c r="M52" s="104"/>
      <c r="N52" s="43"/>
      <c r="O52" s="118">
        <f>SUM(R52:V52)</f>
        <v>0</v>
      </c>
      <c r="P52" s="59"/>
      <c r="Q52" s="7"/>
      <c r="R52" s="313" t="str">
        <f>IF(E52="","",0)</f>
        <v/>
      </c>
      <c r="S52" s="313" t="str">
        <f>IF(F52="","",2)</f>
        <v/>
      </c>
      <c r="T52" s="319" t="str">
        <f>IF(H52="","",3.5)</f>
        <v/>
      </c>
      <c r="U52" s="313" t="str">
        <f>IF(I52="","",4)</f>
        <v/>
      </c>
      <c r="V52" s="313" t="str">
        <f>IF(K52="","",8)</f>
        <v/>
      </c>
      <c r="X52" s="93"/>
      <c r="Y52" s="198" t="str">
        <f>IF(K23="","",IF(K23=0,"",1))</f>
        <v/>
      </c>
      <c r="Z52" s="369" t="s">
        <v>28</v>
      </c>
      <c r="AA52" s="369"/>
      <c r="AB52" s="369"/>
      <c r="AC52" s="6"/>
      <c r="AD52" s="6"/>
      <c r="AE52" s="6"/>
      <c r="AF52" s="197">
        <v>2</v>
      </c>
      <c r="AG52" s="194">
        <v>7</v>
      </c>
      <c r="AH52" s="194">
        <v>460</v>
      </c>
      <c r="AI52" s="195">
        <f t="shared" si="1"/>
        <v>7</v>
      </c>
      <c r="AJ52" s="193"/>
      <c r="AK52" s="194">
        <f>AH64</f>
        <v>120</v>
      </c>
      <c r="AL52" s="196">
        <f>AI64</f>
        <v>1</v>
      </c>
      <c r="AM52" s="6"/>
      <c r="AN52" s="94"/>
      <c r="AP52" s="210">
        <v>0.5</v>
      </c>
      <c r="AQ52" s="211">
        <v>1.0249999999999999</v>
      </c>
    </row>
    <row r="53" spans="2:119" ht="54" customHeight="1" x14ac:dyDescent="0.4">
      <c r="B53" s="35"/>
      <c r="C53" s="350" t="s">
        <v>34</v>
      </c>
      <c r="D53" s="263" t="s">
        <v>35</v>
      </c>
      <c r="E53" s="264" t="s">
        <v>36</v>
      </c>
      <c r="F53" s="265">
        <v>0</v>
      </c>
      <c r="G53" s="266"/>
      <c r="H53" s="264" t="s">
        <v>37</v>
      </c>
      <c r="I53" s="267">
        <v>1.5</v>
      </c>
      <c r="J53" s="266"/>
      <c r="K53" s="264" t="s">
        <v>38</v>
      </c>
      <c r="L53" s="151">
        <v>3</v>
      </c>
      <c r="M53" s="152"/>
      <c r="N53" s="43"/>
      <c r="O53" s="118">
        <f>SUM(S53:U53)</f>
        <v>0</v>
      </c>
      <c r="P53" s="59"/>
      <c r="Q53" s="7"/>
      <c r="R53" s="313"/>
      <c r="S53" s="313" t="str">
        <f>IF(G53="","",F53)</f>
        <v/>
      </c>
      <c r="T53" s="313" t="str">
        <f>IF(J53="","",I53)</f>
        <v/>
      </c>
      <c r="U53" s="313" t="str">
        <f>IF(M53="","",L53)</f>
        <v/>
      </c>
      <c r="V53" s="313"/>
      <c r="X53" s="93"/>
      <c r="Y53" s="198">
        <f>K25</f>
        <v>0</v>
      </c>
      <c r="Z53" s="369" t="s">
        <v>30</v>
      </c>
      <c r="AA53" s="369"/>
      <c r="AB53" s="369"/>
      <c r="AC53" s="6"/>
      <c r="AD53" s="6"/>
      <c r="AE53" s="6"/>
      <c r="AF53" s="197">
        <v>3</v>
      </c>
      <c r="AG53" s="194">
        <v>6.5</v>
      </c>
      <c r="AH53" s="194">
        <v>440</v>
      </c>
      <c r="AI53" s="195">
        <f t="shared" si="1"/>
        <v>6.5</v>
      </c>
      <c r="AJ53" s="193"/>
      <c r="AK53" s="194">
        <f>AH63</f>
        <v>180</v>
      </c>
      <c r="AL53" s="196">
        <f>AI63</f>
        <v>2</v>
      </c>
      <c r="AM53" s="5"/>
      <c r="AN53" s="92"/>
      <c r="AP53" s="210">
        <v>1</v>
      </c>
      <c r="AQ53" s="211">
        <v>1.05</v>
      </c>
    </row>
    <row r="54" spans="2:119" ht="72.900000000000006" customHeight="1" thickBot="1" x14ac:dyDescent="0.65">
      <c r="B54" s="35"/>
      <c r="C54" s="354"/>
      <c r="D54" s="268" t="s">
        <v>39</v>
      </c>
      <c r="E54" s="269"/>
      <c r="F54" s="269"/>
      <c r="G54" s="269"/>
      <c r="H54" s="270" t="s">
        <v>71</v>
      </c>
      <c r="I54" s="271">
        <v>1.5</v>
      </c>
      <c r="J54" s="272"/>
      <c r="K54" s="273" t="s">
        <v>27</v>
      </c>
      <c r="L54" s="52">
        <v>3</v>
      </c>
      <c r="M54" s="105"/>
      <c r="N54" s="43"/>
      <c r="O54" s="118">
        <f>SUM(S54:U54)</f>
        <v>0</v>
      </c>
      <c r="P54" s="59"/>
      <c r="Q54" s="7"/>
      <c r="R54" s="313"/>
      <c r="S54" s="313"/>
      <c r="T54" s="313" t="str">
        <f>IF(J54="","",I54)</f>
        <v/>
      </c>
      <c r="U54" s="313" t="str">
        <f>IF(M54="","",L54)</f>
        <v/>
      </c>
      <c r="V54" s="313"/>
      <c r="X54" s="93"/>
      <c r="Y54" s="199">
        <f>SUM(Y50:Y53)</f>
        <v>0</v>
      </c>
      <c r="Z54" s="369" t="s">
        <v>32</v>
      </c>
      <c r="AA54" s="369"/>
      <c r="AB54" s="369"/>
      <c r="AC54" s="6"/>
      <c r="AD54" s="6"/>
      <c r="AE54" s="6"/>
      <c r="AF54" s="197">
        <v>4</v>
      </c>
      <c r="AG54" s="194">
        <v>6</v>
      </c>
      <c r="AH54" s="194">
        <v>420</v>
      </c>
      <c r="AI54" s="195">
        <f t="shared" si="1"/>
        <v>6</v>
      </c>
      <c r="AJ54" s="193"/>
      <c r="AK54" s="194">
        <f>AH62</f>
        <v>210</v>
      </c>
      <c r="AL54" s="196">
        <f>AI62</f>
        <v>2.5</v>
      </c>
      <c r="AM54" s="5"/>
      <c r="AN54" s="92"/>
      <c r="AP54" s="210">
        <v>1.5</v>
      </c>
      <c r="AQ54" s="211">
        <v>1.0860000000000001</v>
      </c>
    </row>
    <row r="55" spans="2:119" ht="42" customHeight="1" thickBot="1" x14ac:dyDescent="0.65">
      <c r="B55" s="35"/>
      <c r="C55" s="376" t="s">
        <v>88</v>
      </c>
      <c r="D55" s="377"/>
      <c r="E55" s="377"/>
      <c r="F55" s="377"/>
      <c r="G55" s="377"/>
      <c r="H55" s="377"/>
      <c r="I55" s="377"/>
      <c r="J55" s="377"/>
      <c r="K55" s="377"/>
      <c r="L55" s="377"/>
      <c r="M55" s="378"/>
      <c r="N55" s="43"/>
      <c r="O55" s="127" t="s">
        <v>41</v>
      </c>
      <c r="P55" s="59"/>
      <c r="Q55" s="7"/>
      <c r="R55" s="107"/>
      <c r="S55" s="107"/>
      <c r="T55" s="108">
        <f>MAX(S53:U53,S54:U54)</f>
        <v>0</v>
      </c>
      <c r="U55" s="107"/>
      <c r="V55" s="107"/>
      <c r="W55" s="7"/>
      <c r="X55" s="91"/>
      <c r="Y55" s="197"/>
      <c r="Z55" s="197"/>
      <c r="AA55" s="200">
        <f>$K$15</f>
        <v>0</v>
      </c>
      <c r="AB55" s="201">
        <f>LOOKUP(AA55,AK51:AK67,AL51:AL67)</f>
        <v>0</v>
      </c>
      <c r="AC55" s="19"/>
      <c r="AD55" s="19"/>
      <c r="AE55" s="19"/>
      <c r="AF55" s="193">
        <v>5</v>
      </c>
      <c r="AG55" s="194">
        <v>5.5</v>
      </c>
      <c r="AH55" s="194">
        <v>390</v>
      </c>
      <c r="AI55" s="195">
        <f t="shared" si="1"/>
        <v>5.5</v>
      </c>
      <c r="AJ55" s="193"/>
      <c r="AK55" s="194">
        <f>AH61</f>
        <v>240</v>
      </c>
      <c r="AL55" s="196">
        <f>AI60</f>
        <v>3</v>
      </c>
      <c r="AM55" s="5"/>
      <c r="AN55" s="92"/>
      <c r="AP55" s="210">
        <v>2</v>
      </c>
      <c r="AQ55" s="211">
        <v>1.1200000000000001</v>
      </c>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row>
    <row r="56" spans="2:119" ht="25.5" customHeight="1" x14ac:dyDescent="0.5">
      <c r="B56" s="35"/>
      <c r="C56" s="112"/>
      <c r="D56" s="113"/>
      <c r="E56" s="113"/>
      <c r="F56" s="113"/>
      <c r="G56" s="113"/>
      <c r="H56" s="113"/>
      <c r="I56" s="113"/>
      <c r="J56" s="113"/>
      <c r="K56" s="113"/>
      <c r="L56" s="113"/>
      <c r="M56" s="114"/>
      <c r="N56" s="43"/>
      <c r="O56" s="216">
        <f>MAX(O49:O52)+T55</f>
        <v>0</v>
      </c>
      <c r="P56" s="59"/>
      <c r="Q56" s="7"/>
      <c r="R56" s="7"/>
      <c r="S56" s="21"/>
      <c r="T56" s="21"/>
      <c r="U56" s="21"/>
      <c r="V56" s="7"/>
      <c r="W56" s="7"/>
      <c r="X56" s="95"/>
      <c r="Y56" s="78"/>
      <c r="Z56" s="20"/>
      <c r="AA56" s="5"/>
      <c r="AB56" s="5"/>
      <c r="AC56" s="19"/>
      <c r="AD56" s="370"/>
      <c r="AE56" s="370"/>
      <c r="AF56" s="193">
        <v>6</v>
      </c>
      <c r="AG56" s="194">
        <v>5</v>
      </c>
      <c r="AH56" s="194">
        <v>360</v>
      </c>
      <c r="AI56" s="195">
        <f t="shared" si="1"/>
        <v>5</v>
      </c>
      <c r="AJ56" s="193"/>
      <c r="AK56" s="194">
        <f>AH60</f>
        <v>250</v>
      </c>
      <c r="AL56" s="196">
        <f>AI59</f>
        <v>3.5</v>
      </c>
      <c r="AM56" s="5"/>
      <c r="AN56" s="92"/>
      <c r="AP56" s="210">
        <v>2.5</v>
      </c>
      <c r="AQ56" s="211">
        <v>1.1599999999999999</v>
      </c>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row>
    <row r="57" spans="2:119" s="3" customFormat="1" ht="50.25" customHeight="1" thickBot="1" x14ac:dyDescent="0.45">
      <c r="B57" s="35"/>
      <c r="C57" s="110"/>
      <c r="D57" s="111"/>
      <c r="E57" s="126" t="s">
        <v>83</v>
      </c>
      <c r="F57" s="374" t="s">
        <v>84</v>
      </c>
      <c r="G57" s="375"/>
      <c r="H57" s="126" t="s">
        <v>85</v>
      </c>
      <c r="I57" s="374" t="s">
        <v>86</v>
      </c>
      <c r="J57" s="375"/>
      <c r="K57" s="126" t="s">
        <v>87</v>
      </c>
      <c r="L57" s="109">
        <v>7</v>
      </c>
      <c r="M57" s="115"/>
      <c r="N57" s="43"/>
      <c r="O57" s="100"/>
      <c r="P57" s="59"/>
      <c r="Q57" s="5"/>
      <c r="R57" s="5"/>
      <c r="S57" s="22"/>
      <c r="T57" s="22"/>
      <c r="U57" s="22"/>
      <c r="V57" s="5"/>
      <c r="W57" s="5"/>
      <c r="X57" s="91"/>
      <c r="Y57" s="5"/>
      <c r="Z57" s="5"/>
      <c r="AA57" s="5"/>
      <c r="AB57" s="5"/>
      <c r="AC57" s="19"/>
      <c r="AD57" s="370"/>
      <c r="AE57" s="370"/>
      <c r="AF57" s="197">
        <v>7</v>
      </c>
      <c r="AG57" s="194">
        <v>4.5</v>
      </c>
      <c r="AH57" s="194">
        <v>330</v>
      </c>
      <c r="AI57" s="195">
        <f t="shared" si="1"/>
        <v>4.5</v>
      </c>
      <c r="AJ57" s="193"/>
      <c r="AK57" s="194">
        <f>AH59</f>
        <v>270</v>
      </c>
      <c r="AL57" s="196">
        <f>AI58</f>
        <v>4</v>
      </c>
      <c r="AM57" s="5"/>
      <c r="AN57" s="92"/>
      <c r="AP57" s="210">
        <v>3</v>
      </c>
      <c r="AQ57" s="211">
        <v>1.2</v>
      </c>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2:119" ht="73.5" customHeight="1" x14ac:dyDescent="0.4">
      <c r="B58" s="35"/>
      <c r="C58" s="380" t="s">
        <v>42</v>
      </c>
      <c r="D58" s="280" t="s">
        <v>126</v>
      </c>
      <c r="E58" s="257"/>
      <c r="F58" s="373"/>
      <c r="G58" s="373"/>
      <c r="H58" s="257"/>
      <c r="I58" s="373"/>
      <c r="J58" s="373"/>
      <c r="K58" s="257"/>
      <c r="L58" s="109">
        <v>8</v>
      </c>
      <c r="M58" s="115"/>
      <c r="N58" s="43"/>
      <c r="O58" s="118">
        <f>SUM(R58:V58)</f>
        <v>0</v>
      </c>
      <c r="P58" s="59"/>
      <c r="Q58" s="7"/>
      <c r="R58" s="106" t="str">
        <f>IF(E58="","",0)</f>
        <v/>
      </c>
      <c r="S58" s="106" t="str">
        <f>IF(F58="","",2)</f>
        <v/>
      </c>
      <c r="T58" s="106" t="str">
        <f>IF(H58="","",4)</f>
        <v/>
      </c>
      <c r="U58" s="106" t="str">
        <f>IF(I58="","",6)</f>
        <v/>
      </c>
      <c r="V58" s="106" t="str">
        <f>IF(K58="","",8)</f>
        <v/>
      </c>
      <c r="X58" s="91"/>
      <c r="Y58" s="5"/>
      <c r="Z58" s="5"/>
      <c r="AA58" s="5"/>
      <c r="AB58" s="5"/>
      <c r="AC58" s="19"/>
      <c r="AD58" s="370"/>
      <c r="AE58" s="370"/>
      <c r="AF58" s="197">
        <v>8</v>
      </c>
      <c r="AG58" s="194">
        <v>4</v>
      </c>
      <c r="AH58" s="194">
        <v>300</v>
      </c>
      <c r="AI58" s="195">
        <f t="shared" si="1"/>
        <v>4</v>
      </c>
      <c r="AJ58" s="193"/>
      <c r="AK58" s="194">
        <f>AH58</f>
        <v>300</v>
      </c>
      <c r="AL58" s="196">
        <f>AI57</f>
        <v>4.5</v>
      </c>
      <c r="AM58" s="5"/>
      <c r="AN58" s="92"/>
      <c r="AP58" s="210">
        <v>3.5</v>
      </c>
      <c r="AQ58" s="211">
        <v>1.2649999999999999</v>
      </c>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row>
    <row r="59" spans="2:119" ht="145.5" customHeight="1" thickBot="1" x14ac:dyDescent="0.45">
      <c r="B59" s="35"/>
      <c r="C59" s="381"/>
      <c r="D59" s="281" t="s">
        <v>127</v>
      </c>
      <c r="E59" s="274" t="s">
        <v>107</v>
      </c>
      <c r="F59" s="275">
        <v>8</v>
      </c>
      <c r="G59" s="272"/>
      <c r="H59" s="274" t="s">
        <v>108</v>
      </c>
      <c r="I59" s="276">
        <v>16</v>
      </c>
      <c r="J59" s="272"/>
      <c r="K59" s="274" t="s">
        <v>92</v>
      </c>
      <c r="L59" s="53">
        <v>24</v>
      </c>
      <c r="M59" s="116"/>
      <c r="N59" s="43"/>
      <c r="O59" s="118">
        <f>SUM(S59:U59)</f>
        <v>0</v>
      </c>
      <c r="P59" s="59"/>
      <c r="Q59" s="7"/>
      <c r="R59" s="7"/>
      <c r="S59" s="18" t="str">
        <f>IF(G59="","",F59)</f>
        <v/>
      </c>
      <c r="T59" s="18" t="str">
        <f>IF(J59="","",I59)</f>
        <v/>
      </c>
      <c r="U59" s="18" t="str">
        <f>IF(M59="","",L59)</f>
        <v/>
      </c>
      <c r="X59" s="91"/>
      <c r="Y59" s="5"/>
      <c r="Z59" s="5"/>
      <c r="AA59" s="5"/>
      <c r="AB59" s="5"/>
      <c r="AC59" s="19"/>
      <c r="AD59" s="370"/>
      <c r="AE59" s="370"/>
      <c r="AF59" s="197">
        <v>9</v>
      </c>
      <c r="AG59" s="194">
        <v>3.5</v>
      </c>
      <c r="AH59" s="194">
        <v>270</v>
      </c>
      <c r="AI59" s="195">
        <f t="shared" si="1"/>
        <v>3.5</v>
      </c>
      <c r="AJ59" s="193"/>
      <c r="AK59" s="194">
        <f>AH57</f>
        <v>330</v>
      </c>
      <c r="AL59" s="196">
        <f>AI56</f>
        <v>5</v>
      </c>
      <c r="AM59" s="5"/>
      <c r="AN59" s="92"/>
      <c r="AP59" s="212">
        <v>4</v>
      </c>
      <c r="AQ59" s="213">
        <v>1.33</v>
      </c>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row>
    <row r="60" spans="2:119" s="3" customFormat="1" ht="28.5" customHeight="1" x14ac:dyDescent="0.4">
      <c r="B60" s="35"/>
      <c r="C60" s="383" t="s">
        <v>44</v>
      </c>
      <c r="D60" s="383"/>
      <c r="E60" s="383"/>
      <c r="F60" s="383"/>
      <c r="G60" s="383"/>
      <c r="H60" s="383"/>
      <c r="I60" s="383"/>
      <c r="J60" s="383"/>
      <c r="K60" s="383"/>
      <c r="L60" s="383"/>
      <c r="M60" s="383"/>
      <c r="N60" s="43"/>
      <c r="O60" s="127" t="s">
        <v>45</v>
      </c>
      <c r="P60" s="59"/>
      <c r="Q60" s="5"/>
      <c r="R60" s="5"/>
      <c r="S60" s="5"/>
      <c r="T60" s="5"/>
      <c r="U60" s="5"/>
      <c r="V60" s="28"/>
      <c r="W60" s="28"/>
      <c r="X60" s="91"/>
      <c r="Y60" s="5"/>
      <c r="Z60" s="5"/>
      <c r="AA60" s="5"/>
      <c r="AB60" s="5"/>
      <c r="AC60" s="19"/>
      <c r="AD60" s="370"/>
      <c r="AE60" s="370"/>
      <c r="AF60" s="197">
        <v>10</v>
      </c>
      <c r="AG60" s="194">
        <v>3</v>
      </c>
      <c r="AH60" s="194">
        <v>250</v>
      </c>
      <c r="AI60" s="195">
        <f t="shared" si="1"/>
        <v>3</v>
      </c>
      <c r="AJ60" s="193"/>
      <c r="AK60" s="194">
        <f>AH56</f>
        <v>360</v>
      </c>
      <c r="AL60" s="196">
        <f>AI55</f>
        <v>5.5</v>
      </c>
      <c r="AM60" s="5"/>
      <c r="AN60" s="92"/>
      <c r="AP60" s="210">
        <v>4.5</v>
      </c>
      <c r="AQ60" s="211">
        <v>1.4</v>
      </c>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2:119" s="3" customFormat="1" ht="42" customHeight="1" x14ac:dyDescent="0.4">
      <c r="B61" s="35"/>
      <c r="C61" s="383"/>
      <c r="D61" s="383"/>
      <c r="E61" s="383"/>
      <c r="F61" s="383"/>
      <c r="G61" s="383"/>
      <c r="H61" s="383"/>
      <c r="I61" s="383"/>
      <c r="J61" s="383"/>
      <c r="K61" s="383"/>
      <c r="L61" s="383"/>
      <c r="M61" s="383"/>
      <c r="N61" s="43"/>
      <c r="O61" s="216">
        <f>SUM(O58:O59)</f>
        <v>0</v>
      </c>
      <c r="P61" s="59"/>
      <c r="Q61" s="5"/>
      <c r="R61" s="5"/>
      <c r="S61" s="5"/>
      <c r="T61" s="5"/>
      <c r="U61" s="5"/>
      <c r="V61" s="79"/>
      <c r="W61" s="28"/>
      <c r="X61" s="91"/>
      <c r="Y61" s="5"/>
      <c r="Z61" s="5"/>
      <c r="AA61" s="5"/>
      <c r="AB61" s="5"/>
      <c r="AC61" s="19"/>
      <c r="AD61" s="370"/>
      <c r="AE61" s="370"/>
      <c r="AF61" s="193">
        <v>11</v>
      </c>
      <c r="AG61" s="194">
        <v>3</v>
      </c>
      <c r="AH61" s="194">
        <v>240</v>
      </c>
      <c r="AI61" s="195">
        <f t="shared" si="1"/>
        <v>3</v>
      </c>
      <c r="AJ61" s="193"/>
      <c r="AK61" s="194">
        <f>AH55</f>
        <v>390</v>
      </c>
      <c r="AL61" s="196">
        <f>AI53</f>
        <v>6.5</v>
      </c>
      <c r="AM61" s="5"/>
      <c r="AN61" s="92"/>
      <c r="AP61" s="210">
        <v>5</v>
      </c>
      <c r="AQ61" s="211">
        <v>1.48</v>
      </c>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2:119" s="3" customFormat="1" ht="34.5" customHeight="1" thickBot="1" x14ac:dyDescent="0.45">
      <c r="B62" s="35"/>
      <c r="C62" s="383"/>
      <c r="D62" s="383"/>
      <c r="E62" s="383"/>
      <c r="F62" s="383"/>
      <c r="G62" s="383"/>
      <c r="H62" s="383"/>
      <c r="I62" s="383"/>
      <c r="J62" s="383"/>
      <c r="K62" s="383"/>
      <c r="L62" s="383"/>
      <c r="M62" s="383"/>
      <c r="N62" s="43"/>
      <c r="O62" s="73"/>
      <c r="P62" s="59"/>
      <c r="Q62" s="5"/>
      <c r="R62" s="5"/>
      <c r="S62" s="22"/>
      <c r="T62" s="22"/>
      <c r="U62" s="22"/>
      <c r="V62" s="79"/>
      <c r="W62" s="28"/>
      <c r="X62" s="91"/>
      <c r="Y62" s="5"/>
      <c r="Z62" s="5"/>
      <c r="AA62" s="5"/>
      <c r="AB62" s="5"/>
      <c r="AC62" s="19"/>
      <c r="AD62" s="23"/>
      <c r="AE62" s="23"/>
      <c r="AF62" s="193">
        <v>12</v>
      </c>
      <c r="AG62" s="194">
        <v>2.5</v>
      </c>
      <c r="AH62" s="194">
        <v>210</v>
      </c>
      <c r="AI62" s="195">
        <f t="shared" si="1"/>
        <v>2.5</v>
      </c>
      <c r="AJ62" s="193"/>
      <c r="AK62" s="194">
        <f>AH54</f>
        <v>420</v>
      </c>
      <c r="AL62" s="196">
        <f>AI54</f>
        <v>6</v>
      </c>
      <c r="AM62" s="5"/>
      <c r="AN62" s="92"/>
      <c r="AP62" s="210">
        <v>5.5</v>
      </c>
      <c r="AQ62" s="211">
        <v>1.58</v>
      </c>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2:119" ht="78.900000000000006" customHeight="1" x14ac:dyDescent="0.4">
      <c r="B63" s="35"/>
      <c r="C63" s="350" t="s">
        <v>46</v>
      </c>
      <c r="D63" s="280" t="s">
        <v>47</v>
      </c>
      <c r="E63" s="335" t="s">
        <v>43</v>
      </c>
      <c r="F63" s="336"/>
      <c r="G63" s="336"/>
      <c r="H63" s="336"/>
      <c r="I63" s="336"/>
      <c r="J63" s="336"/>
      <c r="K63" s="337"/>
      <c r="L63" s="50">
        <v>2</v>
      </c>
      <c r="M63" s="152"/>
      <c r="N63" s="43"/>
      <c r="O63" s="118">
        <f>IF(M63="x",2,0)</f>
        <v>0</v>
      </c>
      <c r="P63" s="59"/>
      <c r="Q63" s="7"/>
      <c r="R63" s="7"/>
      <c r="S63" s="5"/>
      <c r="T63" s="5"/>
      <c r="U63" s="5"/>
      <c r="V63" s="79"/>
      <c r="W63" s="28"/>
      <c r="X63" s="91"/>
      <c r="Y63" s="5"/>
      <c r="Z63" s="5"/>
      <c r="AA63" s="5"/>
      <c r="AB63" s="5"/>
      <c r="AC63" s="19"/>
      <c r="AD63" s="23"/>
      <c r="AE63" s="23"/>
      <c r="AF63" s="193">
        <v>13</v>
      </c>
      <c r="AG63" s="194">
        <v>2</v>
      </c>
      <c r="AH63" s="194">
        <v>180</v>
      </c>
      <c r="AI63" s="195">
        <f t="shared" si="1"/>
        <v>2</v>
      </c>
      <c r="AJ63" s="193"/>
      <c r="AK63" s="194">
        <f>AH53</f>
        <v>440</v>
      </c>
      <c r="AL63" s="196">
        <f>AI53</f>
        <v>6.5</v>
      </c>
      <c r="AM63" s="5"/>
      <c r="AN63" s="92"/>
      <c r="AP63" s="210">
        <v>6</v>
      </c>
      <c r="AQ63" s="211">
        <v>1.7</v>
      </c>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row>
    <row r="64" spans="2:119" ht="66" customHeight="1" x14ac:dyDescent="0.4">
      <c r="B64" s="35"/>
      <c r="C64" s="351"/>
      <c r="D64" s="282" t="s">
        <v>48</v>
      </c>
      <c r="E64" s="339" t="s">
        <v>49</v>
      </c>
      <c r="F64" s="340"/>
      <c r="G64" s="340"/>
      <c r="H64" s="340"/>
      <c r="I64" s="340"/>
      <c r="J64" s="340"/>
      <c r="K64" s="341"/>
      <c r="L64" s="51">
        <v>2</v>
      </c>
      <c r="M64" s="181"/>
      <c r="N64" s="43"/>
      <c r="O64" s="118">
        <f>IF(M64="x",2,0)</f>
        <v>0</v>
      </c>
      <c r="P64" s="59"/>
      <c r="Q64" s="7"/>
      <c r="R64" s="7"/>
      <c r="S64" s="5"/>
      <c r="T64" s="5"/>
      <c r="U64" s="5"/>
      <c r="V64" s="79"/>
      <c r="W64" s="28"/>
      <c r="X64" s="91"/>
      <c r="Y64" s="5"/>
      <c r="Z64" s="5"/>
      <c r="AA64" s="5"/>
      <c r="AB64" s="5"/>
      <c r="AC64" s="19"/>
      <c r="AD64" s="23"/>
      <c r="AE64" s="23"/>
      <c r="AF64" s="193">
        <v>14</v>
      </c>
      <c r="AG64" s="194">
        <v>1</v>
      </c>
      <c r="AH64" s="194">
        <v>120</v>
      </c>
      <c r="AI64" s="195">
        <f t="shared" si="1"/>
        <v>1</v>
      </c>
      <c r="AJ64" s="193"/>
      <c r="AK64" s="194">
        <f>AH52</f>
        <v>460</v>
      </c>
      <c r="AL64" s="196">
        <f>AI52</f>
        <v>7</v>
      </c>
      <c r="AM64" s="5"/>
      <c r="AN64" s="92"/>
      <c r="AP64" s="210">
        <v>6.5</v>
      </c>
      <c r="AQ64" s="211">
        <v>1.83</v>
      </c>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row>
    <row r="65" spans="2:72" ht="158.1" customHeight="1" x14ac:dyDescent="0.4">
      <c r="B65" s="35"/>
      <c r="C65" s="352"/>
      <c r="D65" s="260" t="s">
        <v>117</v>
      </c>
      <c r="E65" s="339" t="s">
        <v>118</v>
      </c>
      <c r="F65" s="340"/>
      <c r="G65" s="340"/>
      <c r="H65" s="340"/>
      <c r="I65" s="340"/>
      <c r="J65" s="340"/>
      <c r="K65" s="341"/>
      <c r="L65" s="51">
        <v>2</v>
      </c>
      <c r="M65" s="182"/>
      <c r="N65" s="43"/>
      <c r="O65" s="118">
        <f>IF(M65="x",4,0)</f>
        <v>0</v>
      </c>
      <c r="P65" s="59"/>
      <c r="Q65" s="7"/>
      <c r="R65" s="7"/>
      <c r="S65" s="5"/>
      <c r="T65" s="5"/>
      <c r="U65" s="5"/>
      <c r="V65" s="79"/>
      <c r="W65" s="28"/>
      <c r="X65" s="91"/>
      <c r="Y65" s="5"/>
      <c r="Z65" s="5"/>
      <c r="AA65" s="5"/>
      <c r="AB65" s="5"/>
      <c r="AC65" s="19"/>
      <c r="AD65" s="23"/>
      <c r="AE65" s="23"/>
      <c r="AF65" s="193">
        <v>15</v>
      </c>
      <c r="AG65" s="194">
        <v>0</v>
      </c>
      <c r="AH65" s="194">
        <v>0</v>
      </c>
      <c r="AI65" s="195">
        <f>IF((AG65-Y$56)&lt;=0,0,(AG65-Y$54))</f>
        <v>0</v>
      </c>
      <c r="AJ65" s="193"/>
      <c r="AK65" s="194">
        <f>AH51</f>
        <v>480</v>
      </c>
      <c r="AL65" s="196">
        <f>AI51</f>
        <v>7</v>
      </c>
      <c r="AM65" s="5"/>
      <c r="AN65" s="92"/>
      <c r="AP65" s="210">
        <v>7</v>
      </c>
      <c r="AQ65" s="211">
        <v>2</v>
      </c>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row>
    <row r="66" spans="2:72" ht="88.5" customHeight="1" x14ac:dyDescent="0.4">
      <c r="B66" s="35"/>
      <c r="C66" s="353"/>
      <c r="D66" s="262" t="s">
        <v>78</v>
      </c>
      <c r="E66" s="342"/>
      <c r="F66" s="343"/>
      <c r="G66" s="343"/>
      <c r="H66" s="344"/>
      <c r="I66" s="345" t="s">
        <v>120</v>
      </c>
      <c r="J66" s="345"/>
      <c r="K66" s="346"/>
      <c r="L66" s="98">
        <v>2</v>
      </c>
      <c r="M66" s="257"/>
      <c r="N66" s="43"/>
      <c r="O66" s="118">
        <f>IF(M66="x",2,0)</f>
        <v>0</v>
      </c>
      <c r="P66" s="59"/>
      <c r="Q66" s="7"/>
      <c r="R66" s="7"/>
      <c r="S66" s="5"/>
      <c r="T66" s="5"/>
      <c r="U66" s="5"/>
      <c r="V66" s="79"/>
      <c r="W66" s="28"/>
      <c r="X66" s="91"/>
      <c r="Y66" s="5"/>
      <c r="Z66" s="5"/>
      <c r="AA66" s="5"/>
      <c r="AB66" s="5"/>
      <c r="AC66" s="19"/>
      <c r="AD66" s="24"/>
      <c r="AE66" s="24"/>
      <c r="AF66" s="193"/>
      <c r="AG66" s="193"/>
      <c r="AH66" s="193"/>
      <c r="AI66" s="193"/>
      <c r="AJ66" s="193"/>
      <c r="AK66" s="221">
        <f>AH50</f>
        <v>540</v>
      </c>
      <c r="AL66" s="222">
        <f>AI50</f>
        <v>8</v>
      </c>
      <c r="AM66" s="5"/>
      <c r="AN66" s="92"/>
      <c r="AO66" s="6"/>
      <c r="AP66" s="210">
        <v>7.5</v>
      </c>
      <c r="AQ66" s="211">
        <v>2.25</v>
      </c>
      <c r="AR66" s="6"/>
      <c r="AS66" s="6"/>
      <c r="AT66" s="6"/>
      <c r="AU66" s="1" t="s">
        <v>105</v>
      </c>
    </row>
    <row r="67" spans="2:72" ht="110.4" customHeight="1" thickBot="1" x14ac:dyDescent="0.5">
      <c r="B67" s="35"/>
      <c r="C67" s="354"/>
      <c r="D67" s="283" t="s">
        <v>50</v>
      </c>
      <c r="E67" s="277"/>
      <c r="F67" s="277"/>
      <c r="G67" s="333" t="s">
        <v>51</v>
      </c>
      <c r="H67" s="334"/>
      <c r="I67" s="278">
        <v>1</v>
      </c>
      <c r="J67" s="261"/>
      <c r="K67" s="279" t="s">
        <v>93</v>
      </c>
      <c r="L67" s="53">
        <v>2</v>
      </c>
      <c r="M67" s="105"/>
      <c r="N67" s="43"/>
      <c r="O67" s="118">
        <f>IF(J67="X",1,IF(M67="x",2,0))</f>
        <v>0</v>
      </c>
      <c r="P67" s="59"/>
      <c r="S67" s="219">
        <f>IF(O65=4,4,IF(SUM(O63:O66)&gt;2,3,SUM(O63:O66)))</f>
        <v>0</v>
      </c>
      <c r="T67" s="5"/>
      <c r="U67" s="5"/>
      <c r="V67" s="79"/>
      <c r="W67" s="28"/>
      <c r="X67" s="91"/>
      <c r="Y67" s="5"/>
      <c r="Z67" s="5"/>
      <c r="AA67" s="5"/>
      <c r="AB67" s="5"/>
      <c r="AC67" s="5"/>
      <c r="AD67" s="5"/>
      <c r="AE67" s="5"/>
      <c r="AF67" s="193"/>
      <c r="AG67" s="193"/>
      <c r="AH67" s="193"/>
      <c r="AI67" s="193"/>
      <c r="AJ67" s="193"/>
      <c r="AK67" s="221">
        <f>AH49</f>
        <v>600</v>
      </c>
      <c r="AL67" s="222">
        <f>AI49</f>
        <v>9</v>
      </c>
      <c r="AM67" s="5"/>
      <c r="AN67" s="92"/>
      <c r="AP67" s="210">
        <v>8</v>
      </c>
      <c r="AQ67" s="211">
        <v>2.5</v>
      </c>
      <c r="AU67" s="161" t="e">
        <f>VLOOKUP($O$15,AP51:AQ67,2)*$K$72*$O$27</f>
        <v>#VALUE!</v>
      </c>
    </row>
    <row r="68" spans="2:72" ht="45" customHeight="1" x14ac:dyDescent="0.4">
      <c r="B68" s="35"/>
      <c r="C68" s="361" t="s">
        <v>40</v>
      </c>
      <c r="D68" s="361"/>
      <c r="E68" s="361"/>
      <c r="F68" s="361"/>
      <c r="G68" s="361"/>
      <c r="H68" s="361"/>
      <c r="I68" s="362"/>
      <c r="J68" s="362"/>
      <c r="K68" s="361"/>
      <c r="L68" s="361"/>
      <c r="M68" s="361"/>
      <c r="N68" s="34"/>
      <c r="O68" s="127" t="s">
        <v>52</v>
      </c>
      <c r="P68" s="59"/>
      <c r="R68" s="5"/>
      <c r="S68" s="5" t="str">
        <f>IF(G68="","",F68)</f>
        <v/>
      </c>
      <c r="T68" s="5" t="str">
        <f>IF(J68="","",I68)</f>
        <v/>
      </c>
      <c r="U68" s="5" t="str">
        <f>IF(M68="","",L68)</f>
        <v/>
      </c>
      <c r="V68" s="79"/>
      <c r="W68" s="28"/>
      <c r="X68" s="205"/>
      <c r="Y68" s="206"/>
      <c r="Z68" s="206"/>
      <c r="AA68" s="206"/>
      <c r="AB68" s="206"/>
      <c r="AC68" s="206"/>
      <c r="AD68" s="206"/>
      <c r="AE68" s="206"/>
      <c r="AF68" s="96"/>
      <c r="AG68" s="96"/>
      <c r="AH68" s="96"/>
      <c r="AI68" s="96"/>
      <c r="AJ68" s="96"/>
      <c r="AK68" s="96"/>
      <c r="AL68" s="96"/>
      <c r="AM68" s="96"/>
      <c r="AN68" s="97"/>
      <c r="AP68" s="223">
        <v>9</v>
      </c>
      <c r="AQ68" s="224">
        <v>3</v>
      </c>
    </row>
    <row r="69" spans="2:72" ht="48" customHeight="1" x14ac:dyDescent="0.25">
      <c r="B69" s="35"/>
      <c r="C69" s="362"/>
      <c r="D69" s="362"/>
      <c r="E69" s="362"/>
      <c r="F69" s="362"/>
      <c r="G69" s="362"/>
      <c r="H69" s="362"/>
      <c r="I69" s="362"/>
      <c r="J69" s="362"/>
      <c r="K69" s="362"/>
      <c r="L69" s="362"/>
      <c r="M69" s="362"/>
      <c r="N69" s="34"/>
      <c r="O69" s="216">
        <f>O67+S67</f>
        <v>0</v>
      </c>
      <c r="P69" s="59"/>
      <c r="R69" s="5"/>
      <c r="T69" s="5"/>
      <c r="U69" s="5"/>
      <c r="V69" s="79"/>
      <c r="W69" s="28"/>
      <c r="X69" s="29"/>
    </row>
    <row r="70" spans="2:72" ht="41.25" customHeight="1" x14ac:dyDescent="0.25">
      <c r="B70" s="338" t="s">
        <v>68</v>
      </c>
      <c r="C70" s="338"/>
      <c r="D70" s="338"/>
      <c r="E70" s="338"/>
      <c r="F70" s="338"/>
      <c r="G70" s="338"/>
      <c r="H70" s="338"/>
      <c r="I70" s="338"/>
      <c r="J70" s="338"/>
      <c r="K70" s="338"/>
      <c r="L70" s="338"/>
      <c r="M70" s="338"/>
      <c r="N70" s="338"/>
      <c r="O70" s="338"/>
      <c r="P70" s="338"/>
      <c r="Q70" s="74"/>
      <c r="R70" s="5"/>
      <c r="V70" s="5"/>
      <c r="W70" s="5"/>
      <c r="X70" s="5"/>
      <c r="Y70" s="5"/>
      <c r="AB70" s="366"/>
      <c r="AC70" s="366"/>
    </row>
    <row r="71" spans="2:72" ht="7.5" customHeight="1" x14ac:dyDescent="0.4">
      <c r="B71" s="35"/>
      <c r="C71" s="80"/>
      <c r="D71" s="65"/>
      <c r="E71" s="66"/>
      <c r="F71" s="49"/>
      <c r="G71" s="49"/>
      <c r="H71" s="34"/>
      <c r="I71" s="34"/>
      <c r="J71" s="34"/>
      <c r="K71" s="34"/>
      <c r="L71" s="34"/>
      <c r="M71" s="34"/>
      <c r="N71" s="34"/>
      <c r="O71" s="34"/>
      <c r="P71" s="36"/>
      <c r="Q71" s="74"/>
      <c r="R71" s="5"/>
      <c r="V71" s="366"/>
      <c r="W71" s="366"/>
      <c r="X71" s="366"/>
      <c r="Y71" s="366"/>
      <c r="AB71" s="366"/>
      <c r="AC71" s="366"/>
      <c r="AD71" s="184"/>
    </row>
    <row r="72" spans="2:72" ht="46.5" customHeight="1" x14ac:dyDescent="0.4">
      <c r="B72" s="35"/>
      <c r="C72" s="355" t="s">
        <v>103</v>
      </c>
      <c r="D72" s="355"/>
      <c r="E72" s="208">
        <f>K72*O17</f>
        <v>0</v>
      </c>
      <c r="F72" s="71"/>
      <c r="G72" s="34"/>
      <c r="H72" s="34"/>
      <c r="I72" s="34"/>
      <c r="J72" s="34"/>
      <c r="K72" s="209">
        <f>O42+O56+O61+O69</f>
        <v>0</v>
      </c>
      <c r="L72" s="355" t="s">
        <v>106</v>
      </c>
      <c r="M72" s="355"/>
      <c r="N72" s="355"/>
      <c r="O72" s="355"/>
      <c r="P72" s="368"/>
      <c r="Q72" s="74"/>
      <c r="V72" s="186"/>
      <c r="W72" s="187"/>
      <c r="X72" s="186"/>
      <c r="Y72" s="188"/>
      <c r="AB72" s="186"/>
      <c r="AC72" s="191"/>
      <c r="AD72" s="185"/>
    </row>
    <row r="73" spans="2:72" ht="23.25" customHeight="1" x14ac:dyDescent="0.4">
      <c r="B73" s="35"/>
      <c r="C73" s="34"/>
      <c r="D73" s="34"/>
      <c r="E73" s="34"/>
      <c r="F73" s="34"/>
      <c r="G73" s="34"/>
      <c r="H73" s="34"/>
      <c r="I73" s="34"/>
      <c r="J73" s="34"/>
      <c r="K73" s="34"/>
      <c r="L73" s="34"/>
      <c r="M73" s="34"/>
      <c r="N73" s="34"/>
      <c r="O73" s="34"/>
      <c r="P73" s="36"/>
      <c r="Q73" s="74"/>
      <c r="R73" s="7"/>
      <c r="V73" s="189"/>
      <c r="W73" s="190"/>
      <c r="X73" s="189"/>
      <c r="Y73" s="188"/>
      <c r="AB73" s="189"/>
      <c r="AC73" s="191"/>
      <c r="AD73" s="185"/>
    </row>
    <row r="74" spans="2:72" ht="42" customHeight="1" x14ac:dyDescent="0.4">
      <c r="B74" s="35"/>
      <c r="C74" s="34"/>
      <c r="D74" s="34"/>
      <c r="E74" s="34"/>
      <c r="F74" s="363" t="s">
        <v>104</v>
      </c>
      <c r="G74" s="363"/>
      <c r="H74" s="363"/>
      <c r="I74" s="363"/>
      <c r="J74" s="363"/>
      <c r="K74" s="363"/>
      <c r="L74" s="363"/>
      <c r="M74" s="34"/>
      <c r="N74" s="34"/>
      <c r="O74" s="34"/>
      <c r="P74" s="36"/>
      <c r="Q74" s="155"/>
      <c r="R74" s="7"/>
      <c r="V74" s="189"/>
      <c r="W74" s="190"/>
      <c r="X74" s="189"/>
      <c r="Y74" s="188"/>
      <c r="AB74" s="189"/>
      <c r="AC74" s="191"/>
      <c r="AD74" s="185"/>
    </row>
    <row r="75" spans="2:72" ht="7.5" customHeight="1" x14ac:dyDescent="0.4">
      <c r="B75" s="35"/>
      <c r="C75" s="34"/>
      <c r="D75" s="34"/>
      <c r="E75" s="34"/>
      <c r="F75" s="34"/>
      <c r="G75" s="34"/>
      <c r="H75" s="34"/>
      <c r="I75" s="34"/>
      <c r="J75" s="34"/>
      <c r="K75" s="34"/>
      <c r="L75" s="34"/>
      <c r="M75" s="34"/>
      <c r="N75" s="34"/>
      <c r="O75" s="34"/>
      <c r="P75" s="36"/>
      <c r="Q75" s="155"/>
      <c r="R75" s="7"/>
      <c r="S75" s="160"/>
      <c r="T75" s="160"/>
      <c r="U75" s="160"/>
      <c r="V75" s="189"/>
      <c r="W75" s="190"/>
      <c r="X75" s="189"/>
      <c r="Y75" s="188"/>
      <c r="AB75" s="189"/>
      <c r="AC75" s="191"/>
      <c r="AD75" s="184"/>
    </row>
    <row r="76" spans="2:72" ht="57" customHeight="1" x14ac:dyDescent="0.55000000000000004">
      <c r="B76" s="35"/>
      <c r="C76" s="34"/>
      <c r="D76" s="34"/>
      <c r="E76" s="34"/>
      <c r="F76" s="331" t="s">
        <v>109</v>
      </c>
      <c r="G76" s="331"/>
      <c r="H76" s="364" t="e">
        <f>AU67</f>
        <v>#VALUE!</v>
      </c>
      <c r="I76" s="364"/>
      <c r="J76" s="364"/>
      <c r="K76" s="331" t="s">
        <v>110</v>
      </c>
      <c r="L76" s="331"/>
      <c r="M76" s="34"/>
      <c r="N76" s="34"/>
      <c r="O76" s="34"/>
      <c r="P76" s="36"/>
      <c r="Q76" s="7"/>
      <c r="R76" s="7"/>
      <c r="S76" s="7"/>
      <c r="T76" s="7"/>
      <c r="U76" s="7"/>
      <c r="V76" s="189"/>
      <c r="W76" s="190"/>
      <c r="X76" s="189"/>
      <c r="Y76" s="188"/>
      <c r="AB76" s="189"/>
      <c r="AC76" s="192"/>
      <c r="AD76" s="184"/>
    </row>
    <row r="77" spans="2:72" ht="57" customHeight="1" x14ac:dyDescent="0.4">
      <c r="B77" s="35"/>
      <c r="C77" s="34"/>
      <c r="D77" s="34"/>
      <c r="E77" s="34"/>
      <c r="F77" s="365" t="e">
        <f>-0.31+(0.93*H76)</f>
        <v>#VALUE!</v>
      </c>
      <c r="G77" s="365"/>
      <c r="H77" s="34"/>
      <c r="I77" s="34"/>
      <c r="J77" s="214"/>
      <c r="K77" s="215" t="e">
        <f>1.8+(1.07*H76)</f>
        <v>#VALUE!</v>
      </c>
      <c r="L77" s="34"/>
      <c r="M77" s="34"/>
      <c r="N77" s="34"/>
      <c r="O77" s="34"/>
      <c r="P77" s="36"/>
      <c r="Q77" s="7"/>
      <c r="R77" s="7"/>
      <c r="S77" s="7"/>
      <c r="T77" s="7"/>
      <c r="U77" s="7"/>
      <c r="V77" s="189"/>
      <c r="W77" s="190"/>
      <c r="X77" s="189"/>
      <c r="Y77" s="188"/>
      <c r="AB77" s="189"/>
      <c r="AC77" s="192"/>
      <c r="AD77" s="184"/>
    </row>
    <row r="78" spans="2:72" ht="49.5" customHeight="1" thickBot="1" x14ac:dyDescent="0.6">
      <c r="B78" s="67"/>
      <c r="C78" s="68"/>
      <c r="D78" s="68"/>
      <c r="E78" s="68"/>
      <c r="F78" s="68"/>
      <c r="G78" s="68"/>
      <c r="H78" s="68"/>
      <c r="I78" s="68"/>
      <c r="J78" s="207"/>
      <c r="K78" s="207"/>
      <c r="L78" s="68"/>
      <c r="M78" s="69"/>
      <c r="N78" s="68"/>
      <c r="O78" s="68"/>
      <c r="P78" s="70"/>
      <c r="Q78" s="7"/>
      <c r="R78" s="7"/>
      <c r="S78" s="5"/>
      <c r="T78" s="156"/>
      <c r="U78" s="156"/>
      <c r="V78" s="189"/>
      <c r="W78" s="190"/>
      <c r="X78" s="189"/>
      <c r="Y78" s="188"/>
      <c r="AB78" s="189"/>
      <c r="AC78" s="192"/>
      <c r="AD78" s="184"/>
    </row>
    <row r="79" spans="2:72" ht="32.25" customHeight="1" x14ac:dyDescent="0.4">
      <c r="B79" s="2"/>
      <c r="C79" s="15"/>
      <c r="D79" s="15"/>
      <c r="E79" s="15"/>
      <c r="F79" s="15"/>
      <c r="G79" s="128"/>
      <c r="H79" s="128" t="s">
        <v>69</v>
      </c>
      <c r="I79" s="15"/>
      <c r="J79" s="15"/>
      <c r="K79" s="15"/>
      <c r="L79" s="15"/>
      <c r="M79" s="15"/>
      <c r="N79" s="15"/>
      <c r="O79" s="15"/>
      <c r="P79" s="15"/>
      <c r="Q79" s="7"/>
      <c r="R79" s="7"/>
      <c r="S79" s="5"/>
      <c r="T79" s="5"/>
      <c r="U79" s="5"/>
      <c r="V79" s="189"/>
      <c r="W79" s="190"/>
      <c r="X79" s="189"/>
      <c r="Y79" s="188"/>
      <c r="AB79" s="189"/>
      <c r="AC79" s="192"/>
      <c r="AD79" s="184"/>
    </row>
    <row r="80" spans="2:72" ht="18" customHeight="1" x14ac:dyDescent="0.3">
      <c r="B80" s="2"/>
      <c r="C80" s="347" t="s">
        <v>53</v>
      </c>
      <c r="D80" s="356" t="s">
        <v>116</v>
      </c>
      <c r="E80" s="360" t="s">
        <v>54</v>
      </c>
      <c r="F80" s="360" t="s">
        <v>55</v>
      </c>
      <c r="G80" s="360" t="s">
        <v>56</v>
      </c>
      <c r="H80" s="329" t="s">
        <v>57</v>
      </c>
      <c r="I80" s="329" t="s">
        <v>58</v>
      </c>
      <c r="J80" s="329" t="s">
        <v>59</v>
      </c>
      <c r="K80" s="329" t="s">
        <v>60</v>
      </c>
      <c r="L80" s="329" t="s">
        <v>61</v>
      </c>
      <c r="M80" s="329" t="s">
        <v>62</v>
      </c>
      <c r="N80" s="360" t="s">
        <v>63</v>
      </c>
      <c r="O80" s="360" t="s">
        <v>64</v>
      </c>
      <c r="P80" s="367" t="s">
        <v>94</v>
      </c>
      <c r="V80" s="153"/>
      <c r="W80" s="154"/>
      <c r="X80" s="154"/>
      <c r="Y80" s="154"/>
      <c r="Z80" s="154"/>
      <c r="AA80" s="154"/>
      <c r="AB80" s="157"/>
      <c r="AC80" s="157"/>
    </row>
    <row r="81" spans="2:30" ht="12.75" customHeight="1" x14ac:dyDescent="0.25">
      <c r="B81" s="2"/>
      <c r="C81" s="348"/>
      <c r="D81" s="357"/>
      <c r="E81" s="360"/>
      <c r="F81" s="360"/>
      <c r="G81" s="360"/>
      <c r="H81" s="329"/>
      <c r="I81" s="329"/>
      <c r="J81" s="329"/>
      <c r="K81" s="329"/>
      <c r="L81" s="329"/>
      <c r="M81" s="329"/>
      <c r="N81" s="360"/>
      <c r="O81" s="360"/>
      <c r="P81" s="367"/>
      <c r="V81" s="81"/>
    </row>
    <row r="82" spans="2:30" ht="12.75" customHeight="1" x14ac:dyDescent="0.25">
      <c r="B82" s="2"/>
      <c r="C82" s="348"/>
      <c r="D82" s="357"/>
      <c r="E82" s="360"/>
      <c r="F82" s="360"/>
      <c r="G82" s="360"/>
      <c r="H82" s="329"/>
      <c r="I82" s="329"/>
      <c r="J82" s="329"/>
      <c r="K82" s="329"/>
      <c r="L82" s="329"/>
      <c r="M82" s="329"/>
      <c r="N82" s="360"/>
      <c r="O82" s="360"/>
      <c r="P82" s="367"/>
      <c r="V82" s="81"/>
    </row>
    <row r="83" spans="2:30" ht="120.75" customHeight="1" x14ac:dyDescent="0.25">
      <c r="B83" s="2"/>
      <c r="C83" s="349"/>
      <c r="D83" s="358"/>
      <c r="E83" s="360"/>
      <c r="F83" s="360"/>
      <c r="G83" s="360"/>
      <c r="H83" s="329"/>
      <c r="I83" s="329"/>
      <c r="J83" s="329"/>
      <c r="K83" s="329"/>
      <c r="L83" s="329"/>
      <c r="M83" s="329"/>
      <c r="N83" s="360"/>
      <c r="O83" s="360"/>
      <c r="P83" s="367"/>
      <c r="V83" s="81"/>
    </row>
    <row r="84" spans="2:30" ht="36.6" x14ac:dyDescent="0.85">
      <c r="B84" s="2"/>
      <c r="C84" s="239"/>
      <c r="D84" s="240"/>
      <c r="E84" s="359"/>
      <c r="F84" s="359"/>
      <c r="G84" s="241"/>
      <c r="H84" s="241"/>
      <c r="I84" s="241"/>
      <c r="J84" s="241"/>
      <c r="K84" s="241"/>
      <c r="L84" s="241"/>
      <c r="M84" s="241"/>
      <c r="N84" s="241"/>
      <c r="O84" s="241"/>
      <c r="P84" s="242"/>
      <c r="V84" s="158"/>
      <c r="W84" s="159"/>
      <c r="X84" s="159"/>
      <c r="Y84" s="159"/>
      <c r="Z84" s="159"/>
      <c r="AA84" s="159"/>
      <c r="AB84" s="159"/>
      <c r="AC84" s="159"/>
      <c r="AD84" s="159"/>
    </row>
    <row r="85" spans="2:30" ht="36" customHeight="1" x14ac:dyDescent="0.25">
      <c r="B85" s="2"/>
      <c r="C85" s="243">
        <f>$E$8</f>
        <v>0</v>
      </c>
      <c r="D85" s="244">
        <f>$O$17</f>
        <v>1</v>
      </c>
      <c r="E85" s="245">
        <f>$O$15</f>
        <v>0</v>
      </c>
      <c r="F85" s="246">
        <f>$O$42</f>
        <v>0</v>
      </c>
      <c r="G85" s="246">
        <f>$O$61</f>
        <v>0</v>
      </c>
      <c r="H85" s="247" t="str">
        <f>IF(F38&lt;&gt;"","DX",IF(I38&lt;&gt;"","SX",IF(L38&lt;&gt;"","BIL","")))</f>
        <v>SX</v>
      </c>
      <c r="I85" s="246">
        <f>$O$50</f>
        <v>0</v>
      </c>
      <c r="J85" s="246">
        <f>$O$52</f>
        <v>0</v>
      </c>
      <c r="K85" s="246">
        <f>$O$51</f>
        <v>0</v>
      </c>
      <c r="L85" s="246">
        <f>$O$49</f>
        <v>0</v>
      </c>
      <c r="M85" s="246">
        <f>$T$55</f>
        <v>0</v>
      </c>
      <c r="N85" s="246">
        <f>MAX(I85:L85)+M85</f>
        <v>0</v>
      </c>
      <c r="O85" s="246">
        <f>$O$69</f>
        <v>0</v>
      </c>
      <c r="P85" s="248" t="e">
        <f>H76</f>
        <v>#VALUE!</v>
      </c>
    </row>
    <row r="86" spans="2:30" ht="13.8" thickBot="1" x14ac:dyDescent="0.3">
      <c r="B86" s="25"/>
      <c r="C86" s="168"/>
      <c r="D86" s="26"/>
      <c r="E86" s="26"/>
      <c r="F86" s="26"/>
      <c r="G86" s="26"/>
      <c r="H86" s="26"/>
      <c r="I86" s="26"/>
      <c r="J86" s="26"/>
      <c r="K86" s="26"/>
      <c r="L86" s="26"/>
      <c r="M86" s="26"/>
      <c r="N86" s="26"/>
      <c r="O86" s="26"/>
      <c r="P86" s="27"/>
    </row>
    <row r="87" spans="2:30" x14ac:dyDescent="0.25">
      <c r="D87" s="15"/>
      <c r="E87" s="15"/>
      <c r="F87" s="15"/>
      <c r="G87" s="15"/>
      <c r="H87" s="15"/>
      <c r="I87" s="15"/>
      <c r="J87" s="15"/>
      <c r="K87" s="15"/>
      <c r="L87" s="15"/>
      <c r="M87" s="15"/>
      <c r="N87" s="15"/>
      <c r="O87" s="15"/>
      <c r="P87" s="15"/>
    </row>
  </sheetData>
  <sheetProtection algorithmName="SHA-512" hashValue="x6YXqlRzaFcrm81G9XM/0BtTPmR2+YZzE3LKCNxMzILo+cLa6C58kprk0yrv+AQHH/MTarRHryImQ9jM8Rw/8g==" saltValue="65P1KVeGoPx0FS2MBoJlLA==" spinCount="100000" sheet="1" formatCells="0" formatColumns="0" formatRows="0"/>
  <mergeCells count="89">
    <mergeCell ref="E6:H6"/>
    <mergeCell ref="C2:O2"/>
    <mergeCell ref="X2:X3"/>
    <mergeCell ref="Y2:Y3"/>
    <mergeCell ref="E4:H4"/>
    <mergeCell ref="K4:O4"/>
    <mergeCell ref="D31:M31"/>
    <mergeCell ref="E8:O8"/>
    <mergeCell ref="AB8:AB9"/>
    <mergeCell ref="D10:K11"/>
    <mergeCell ref="Q10:R10"/>
    <mergeCell ref="D13:M13"/>
    <mergeCell ref="D15:J15"/>
    <mergeCell ref="D17:J17"/>
    <mergeCell ref="D19:J19"/>
    <mergeCell ref="D25:J25"/>
    <mergeCell ref="H27:J27"/>
    <mergeCell ref="H29:J29"/>
    <mergeCell ref="C48:D48"/>
    <mergeCell ref="F48:G48"/>
    <mergeCell ref="I48:J48"/>
    <mergeCell ref="D33:K34"/>
    <mergeCell ref="D36:M36"/>
    <mergeCell ref="C42:I43"/>
    <mergeCell ref="J42:J43"/>
    <mergeCell ref="K42:L43"/>
    <mergeCell ref="M42:M43"/>
    <mergeCell ref="E45:G45"/>
    <mergeCell ref="H45:M45"/>
    <mergeCell ref="E46:G46"/>
    <mergeCell ref="H46:M46"/>
    <mergeCell ref="F49:G49"/>
    <mergeCell ref="I49:J49"/>
    <mergeCell ref="AP50:AQ50"/>
    <mergeCell ref="F52:G52"/>
    <mergeCell ref="I52:J52"/>
    <mergeCell ref="Z52:AB52"/>
    <mergeCell ref="F50:G50"/>
    <mergeCell ref="I50:J50"/>
    <mergeCell ref="C53:C54"/>
    <mergeCell ref="Z53:AB53"/>
    <mergeCell ref="Z54:AB54"/>
    <mergeCell ref="F51:G51"/>
    <mergeCell ref="I51:J51"/>
    <mergeCell ref="Z51:AB51"/>
    <mergeCell ref="C55:M55"/>
    <mergeCell ref="AD56:AD61"/>
    <mergeCell ref="AE56:AE61"/>
    <mergeCell ref="F57:G57"/>
    <mergeCell ref="I57:J57"/>
    <mergeCell ref="C58:C59"/>
    <mergeCell ref="F58:G58"/>
    <mergeCell ref="I58:J58"/>
    <mergeCell ref="C60:M62"/>
    <mergeCell ref="C63:C67"/>
    <mergeCell ref="E63:K63"/>
    <mergeCell ref="E64:K64"/>
    <mergeCell ref="E65:K65"/>
    <mergeCell ref="E66:H66"/>
    <mergeCell ref="I66:K66"/>
    <mergeCell ref="G67:H67"/>
    <mergeCell ref="C68:M69"/>
    <mergeCell ref="B70:P70"/>
    <mergeCell ref="AB70:AC70"/>
    <mergeCell ref="V71:W71"/>
    <mergeCell ref="X71:Y71"/>
    <mergeCell ref="AB71:AC71"/>
    <mergeCell ref="C72:D72"/>
    <mergeCell ref="L72:P72"/>
    <mergeCell ref="F74:L74"/>
    <mergeCell ref="F76:G76"/>
    <mergeCell ref="H76:J76"/>
    <mergeCell ref="K76:L76"/>
    <mergeCell ref="F77:G77"/>
    <mergeCell ref="C80:C83"/>
    <mergeCell ref="D80:D83"/>
    <mergeCell ref="E80:E83"/>
    <mergeCell ref="F80:F83"/>
    <mergeCell ref="G80:G83"/>
    <mergeCell ref="N80:N83"/>
    <mergeCell ref="O80:O83"/>
    <mergeCell ref="P80:P83"/>
    <mergeCell ref="E84:F84"/>
    <mergeCell ref="H80:H83"/>
    <mergeCell ref="I80:I83"/>
    <mergeCell ref="J80:J83"/>
    <mergeCell ref="K80:K83"/>
    <mergeCell ref="L80:L83"/>
    <mergeCell ref="M80:M83"/>
  </mergeCells>
  <conditionalFormatting sqref="F77 AU67 P85 H76 S75:U75 K72 E72 K77">
    <cfRule type="expression" dxfId="5" priority="1" stopIfTrue="1">
      <formula>AND(E67&gt;=7.55,E67&lt;=11.04999)</formula>
    </cfRule>
    <cfRule type="expression" dxfId="4" priority="2" stopIfTrue="1">
      <formula>AND(E67&gt;=11.05,E67&lt;=22.54999)</formula>
    </cfRule>
    <cfRule type="expression" dxfId="3" priority="3" stopIfTrue="1">
      <formula>E67&gt;=22.55</formula>
    </cfRule>
  </conditionalFormatting>
  <conditionalFormatting sqref="AB11">
    <cfRule type="expression" dxfId="2" priority="4" stopIfTrue="1">
      <formula>AND(AB11&gt;=7.55,AB11&lt;=11.04999)</formula>
    </cfRule>
    <cfRule type="expression" dxfId="1" priority="5" stopIfTrue="1">
      <formula>AND(AB11&gt;=11.05,AB11&lt;=22.54999)</formula>
    </cfRule>
    <cfRule type="expression" dxfId="0" priority="6" stopIfTrue="1">
      <formula>AND(AB11&gt;=22.55,AB11&lt;=100)</formula>
    </cfRule>
  </conditionalFormatting>
  <pageMargins left="0.7" right="0.7" top="0.75" bottom="0.75" header="0.3" footer="0.3"/>
  <pageSetup paperSize="9" orientation="portrait" horizontalDpi="4294967293"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1</vt:i4>
      </vt:variant>
    </vt:vector>
  </HeadingPairs>
  <TitlesOfParts>
    <vt:vector size="3" baseType="lpstr">
      <vt:lpstr>MINICHECK OCRA DX</vt:lpstr>
      <vt:lpstr>MINICHECK OCRA SX</vt:lpstr>
      <vt:lpstr>'MINICHECK OCRA DX'!Area_stampa</vt:lpstr>
    </vt:vector>
  </TitlesOfParts>
  <Company>Fondazione Ospedale Maggiore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EPM</dc:creator>
  <cp:lastModifiedBy>Marco</cp:lastModifiedBy>
  <cp:lastPrinted>2010-10-18T13:50:01Z</cp:lastPrinted>
  <dcterms:created xsi:type="dcterms:W3CDTF">2010-07-09T10:18:31Z</dcterms:created>
  <dcterms:modified xsi:type="dcterms:W3CDTF">2019-05-27T12:37:08Z</dcterms:modified>
</cp:coreProperties>
</file>