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 29-7-22\CNIT 2021-2022\Cap. V CNIT 2021-2022 - Appendice\"/>
    </mc:Choice>
  </mc:AlternateContent>
  <xr:revisionPtr revIDLastSave="0" documentId="13_ncr:1_{83C8C493-1550-4610-A8D6-45E23F81519E}" xr6:coauthVersionLast="47" xr6:coauthVersionMax="47" xr10:uidLastSave="{00000000-0000-0000-0000-000000000000}"/>
  <bookViews>
    <workbookView xWindow="-108" yWindow="-108" windowWidth="23256" windowHeight="12456" tabRatio="933" xr2:uid="{00000000-000D-0000-FFFF-FFFF00000000}"/>
  </bookViews>
  <sheets>
    <sheet name=" Tab.V.4.1A" sheetId="4" r:id="rId1"/>
    <sheet name="Per Tab.V.4.1A nuova" sheetId="18" r:id="rId2"/>
    <sheet name="Dati ISTAT di supporto" sheetId="10" state="hidden" r:id="rId3"/>
    <sheet name=" Tab.V.4.2A " sheetId="5" r:id="rId4"/>
    <sheet name=" Tab. V.4.3A" sheetId="6" r:id="rId5"/>
    <sheet name="Per Tab. V.4.3A nuova" sheetId="19" r:id="rId6"/>
    <sheet name="Dati Istat di supporto 2 t" sheetId="15" state="hidden" r:id="rId7"/>
    <sheet name="Dati Istat di supporto 2" sheetId="11" state="hidden" r:id="rId8"/>
    <sheet name="Dati Istat di supporto 2 tkm" sheetId="16" state="hidden" r:id="rId9"/>
    <sheet name="Dari Istat di supporto 3 tkm" sheetId="17" state="hidden" r:id="rId10"/>
    <sheet name=" Tab.V.4.4A" sheetId="7" r:id="rId11"/>
    <sheet name="Per Tab. V.4.4A nuova" sheetId="20" r:id="rId12"/>
    <sheet name=" Tab.V.4.5A" sheetId="8" r:id="rId13"/>
    <sheet name="Dati Istat di supporto 3" sheetId="12" state="hidden" r:id="rId14"/>
    <sheet name=" Tab. V.4.6A" sheetId="9" r:id="rId15"/>
    <sheet name="Per Tab. V.4.6A" sheetId="21" r:id="rId16"/>
    <sheet name="Dati Istat di supporto 4" sheetId="13" state="hidden" r:id="rId17"/>
  </sheets>
  <definedNames>
    <definedName name="_xlnm.Print_Area" localSheetId="14">' Tab. V.4.6A'!$A$1:$L$34</definedName>
    <definedName name="_xlnm.Print_Area" localSheetId="0">' Tab.V.4.1A'!$A$1:$L$46</definedName>
    <definedName name="_xlnm.Print_Area" localSheetId="3">' Tab.V.4.2A '!$A$1:$J$33</definedName>
    <definedName name="_xlnm.Print_Area" localSheetId="10">' Tab.V.4.4A'!$A$1:$AF$39</definedName>
    <definedName name="_xlnm.Print_Area" localSheetId="12">' Tab.V.4.5A'!$A$1:$AE$38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9" l="1"/>
  <c r="H32" i="9"/>
  <c r="F32" i="9"/>
  <c r="F7" i="9"/>
  <c r="G7" i="9"/>
  <c r="H7" i="9"/>
  <c r="F8" i="9"/>
  <c r="G8" i="9"/>
  <c r="H8" i="9"/>
  <c r="F9" i="9"/>
  <c r="G9" i="9"/>
  <c r="H9" i="9"/>
  <c r="F10" i="9"/>
  <c r="G10" i="9"/>
  <c r="H10" i="9"/>
  <c r="F11" i="9"/>
  <c r="G11" i="9"/>
  <c r="H11" i="9"/>
  <c r="F12" i="9"/>
  <c r="G12" i="9"/>
  <c r="H12" i="9"/>
  <c r="F13" i="9"/>
  <c r="G13" i="9"/>
  <c r="H13" i="9"/>
  <c r="F14" i="9"/>
  <c r="G14" i="9"/>
  <c r="H14" i="9"/>
  <c r="F15" i="9"/>
  <c r="G15" i="9"/>
  <c r="H15" i="9"/>
  <c r="F16" i="9"/>
  <c r="G16" i="9"/>
  <c r="H16" i="9"/>
  <c r="F17" i="9"/>
  <c r="G17" i="9"/>
  <c r="H17" i="9"/>
  <c r="F18" i="9"/>
  <c r="G18" i="9"/>
  <c r="H18" i="9"/>
  <c r="F19" i="9"/>
  <c r="G19" i="9"/>
  <c r="H19" i="9"/>
  <c r="F20" i="9"/>
  <c r="G20" i="9"/>
  <c r="H20" i="9"/>
  <c r="F21" i="9"/>
  <c r="G21" i="9"/>
  <c r="H21" i="9"/>
  <c r="F22" i="9"/>
  <c r="G22" i="9"/>
  <c r="H22" i="9"/>
  <c r="F23" i="9"/>
  <c r="G23" i="9"/>
  <c r="H23" i="9"/>
  <c r="F24" i="9"/>
  <c r="G24" i="9"/>
  <c r="H24" i="9"/>
  <c r="F25" i="9"/>
  <c r="G25" i="9"/>
  <c r="H25" i="9"/>
  <c r="F26" i="9"/>
  <c r="G26" i="9"/>
  <c r="H26" i="9"/>
  <c r="F27" i="9"/>
  <c r="G27" i="9"/>
  <c r="H27" i="9"/>
  <c r="F28" i="9"/>
  <c r="G28" i="9"/>
  <c r="H28" i="9"/>
  <c r="F29" i="9"/>
  <c r="G29" i="9"/>
  <c r="H29" i="9"/>
  <c r="F30" i="9"/>
  <c r="G30" i="9"/>
  <c r="H30" i="9"/>
  <c r="G6" i="9"/>
  <c r="H6" i="9"/>
  <c r="F6" i="9"/>
  <c r="C32" i="9"/>
  <c r="K32" i="9" s="1"/>
  <c r="D32" i="9"/>
  <c r="B32" i="9"/>
  <c r="J32" i="9" s="1"/>
  <c r="B28" i="9"/>
  <c r="C28" i="9"/>
  <c r="D28" i="9"/>
  <c r="B29" i="9"/>
  <c r="C29" i="9"/>
  <c r="D29" i="9"/>
  <c r="B30" i="9"/>
  <c r="C30" i="9"/>
  <c r="D30" i="9"/>
  <c r="B7" i="9"/>
  <c r="C7" i="9"/>
  <c r="D7" i="9"/>
  <c r="B8" i="9"/>
  <c r="C8" i="9"/>
  <c r="D8" i="9"/>
  <c r="B9" i="9"/>
  <c r="C9" i="9"/>
  <c r="D9" i="9"/>
  <c r="B10" i="9"/>
  <c r="C10" i="9"/>
  <c r="D10" i="9"/>
  <c r="B11" i="9"/>
  <c r="C11" i="9"/>
  <c r="D11" i="9"/>
  <c r="B12" i="9"/>
  <c r="C12" i="9"/>
  <c r="D12" i="9"/>
  <c r="B13" i="9"/>
  <c r="C13" i="9"/>
  <c r="D13" i="9"/>
  <c r="B14" i="9"/>
  <c r="C14" i="9"/>
  <c r="D14" i="9"/>
  <c r="B15" i="9"/>
  <c r="C15" i="9"/>
  <c r="D15" i="9"/>
  <c r="B16" i="9"/>
  <c r="C16" i="9"/>
  <c r="D16" i="9"/>
  <c r="B17" i="9"/>
  <c r="C17" i="9"/>
  <c r="D17" i="9"/>
  <c r="B18" i="9"/>
  <c r="C18" i="9"/>
  <c r="D18" i="9"/>
  <c r="B19" i="9"/>
  <c r="C19" i="9"/>
  <c r="D19" i="9"/>
  <c r="B20" i="9"/>
  <c r="C20" i="9"/>
  <c r="D20" i="9"/>
  <c r="B21" i="9"/>
  <c r="C21" i="9"/>
  <c r="D21" i="9"/>
  <c r="B22" i="9"/>
  <c r="C22" i="9"/>
  <c r="D22" i="9"/>
  <c r="B23" i="9"/>
  <c r="C23" i="9"/>
  <c r="D23" i="9"/>
  <c r="B24" i="9"/>
  <c r="C24" i="9"/>
  <c r="D24" i="9"/>
  <c r="B25" i="9"/>
  <c r="C25" i="9"/>
  <c r="D25" i="9"/>
  <c r="B26" i="9"/>
  <c r="C26" i="9"/>
  <c r="D26" i="9"/>
  <c r="B27" i="9"/>
  <c r="C27" i="9"/>
  <c r="D27" i="9"/>
  <c r="D6" i="9"/>
  <c r="C6" i="9"/>
  <c r="B6" i="9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8" i="7"/>
  <c r="S9" i="7"/>
  <c r="T9" i="7"/>
  <c r="U9" i="7"/>
  <c r="V9" i="7"/>
  <c r="W9" i="7"/>
  <c r="X9" i="7"/>
  <c r="Y9" i="7"/>
  <c r="S10" i="7"/>
  <c r="T10" i="7"/>
  <c r="U10" i="7"/>
  <c r="V10" i="7"/>
  <c r="W10" i="7"/>
  <c r="X10" i="7"/>
  <c r="Y10" i="7"/>
  <c r="S11" i="7"/>
  <c r="T11" i="7"/>
  <c r="U11" i="7"/>
  <c r="V11" i="7"/>
  <c r="W11" i="7"/>
  <c r="X11" i="7"/>
  <c r="Y11" i="7"/>
  <c r="S12" i="7"/>
  <c r="T12" i="7"/>
  <c r="U12" i="7"/>
  <c r="V12" i="7"/>
  <c r="W12" i="7"/>
  <c r="X12" i="7"/>
  <c r="Y12" i="7"/>
  <c r="S13" i="7"/>
  <c r="T13" i="7"/>
  <c r="U13" i="7"/>
  <c r="V13" i="7"/>
  <c r="W13" i="7"/>
  <c r="X13" i="7"/>
  <c r="Y13" i="7"/>
  <c r="S14" i="7"/>
  <c r="T14" i="7"/>
  <c r="U14" i="7"/>
  <c r="V14" i="7"/>
  <c r="W14" i="7"/>
  <c r="X14" i="7"/>
  <c r="Y14" i="7"/>
  <c r="S15" i="7"/>
  <c r="T15" i="7"/>
  <c r="U15" i="7"/>
  <c r="V15" i="7"/>
  <c r="W15" i="7"/>
  <c r="X15" i="7"/>
  <c r="Y15" i="7"/>
  <c r="S16" i="7"/>
  <c r="T16" i="7"/>
  <c r="U16" i="7"/>
  <c r="V16" i="7"/>
  <c r="W16" i="7"/>
  <c r="X16" i="7"/>
  <c r="Y16" i="7"/>
  <c r="S17" i="7"/>
  <c r="T17" i="7"/>
  <c r="U17" i="7"/>
  <c r="V17" i="7"/>
  <c r="W17" i="7"/>
  <c r="X17" i="7"/>
  <c r="Y17" i="7"/>
  <c r="S18" i="7"/>
  <c r="T18" i="7"/>
  <c r="U18" i="7"/>
  <c r="V18" i="7"/>
  <c r="W18" i="7"/>
  <c r="X18" i="7"/>
  <c r="Y18" i="7"/>
  <c r="S19" i="7"/>
  <c r="T19" i="7"/>
  <c r="U19" i="7"/>
  <c r="V19" i="7"/>
  <c r="W19" i="7"/>
  <c r="X19" i="7"/>
  <c r="Y19" i="7"/>
  <c r="S20" i="7"/>
  <c r="T20" i="7"/>
  <c r="U20" i="7"/>
  <c r="V20" i="7"/>
  <c r="W20" i="7"/>
  <c r="X20" i="7"/>
  <c r="Y20" i="7"/>
  <c r="S21" i="7"/>
  <c r="T21" i="7"/>
  <c r="U21" i="7"/>
  <c r="V21" i="7"/>
  <c r="W21" i="7"/>
  <c r="X21" i="7"/>
  <c r="Y21" i="7"/>
  <c r="S22" i="7"/>
  <c r="T22" i="7"/>
  <c r="U22" i="7"/>
  <c r="V22" i="7"/>
  <c r="W22" i="7"/>
  <c r="X22" i="7"/>
  <c r="Y22" i="7"/>
  <c r="S23" i="7"/>
  <c r="T23" i="7"/>
  <c r="U23" i="7"/>
  <c r="V23" i="7"/>
  <c r="W23" i="7"/>
  <c r="X23" i="7"/>
  <c r="Y23" i="7"/>
  <c r="S24" i="7"/>
  <c r="T24" i="7"/>
  <c r="U24" i="7"/>
  <c r="V24" i="7"/>
  <c r="W24" i="7"/>
  <c r="X24" i="7"/>
  <c r="Y24" i="7"/>
  <c r="S25" i="7"/>
  <c r="T25" i="7"/>
  <c r="U25" i="7"/>
  <c r="V25" i="7"/>
  <c r="W25" i="7"/>
  <c r="X25" i="7"/>
  <c r="Y25" i="7"/>
  <c r="S26" i="7"/>
  <c r="T26" i="7"/>
  <c r="U26" i="7"/>
  <c r="V26" i="7"/>
  <c r="W26" i="7"/>
  <c r="X26" i="7"/>
  <c r="Y26" i="7"/>
  <c r="S27" i="7"/>
  <c r="T27" i="7"/>
  <c r="U27" i="7"/>
  <c r="V27" i="7"/>
  <c r="W27" i="7"/>
  <c r="X27" i="7"/>
  <c r="Y27" i="7"/>
  <c r="S28" i="7"/>
  <c r="T28" i="7"/>
  <c r="U28" i="7"/>
  <c r="V28" i="7"/>
  <c r="W28" i="7"/>
  <c r="X28" i="7"/>
  <c r="Y28" i="7"/>
  <c r="S29" i="7"/>
  <c r="T29" i="7"/>
  <c r="U29" i="7"/>
  <c r="V29" i="7"/>
  <c r="W29" i="7"/>
  <c r="X29" i="7"/>
  <c r="Y29" i="7"/>
  <c r="S30" i="7"/>
  <c r="T30" i="7"/>
  <c r="U30" i="7"/>
  <c r="V30" i="7"/>
  <c r="W30" i="7"/>
  <c r="X30" i="7"/>
  <c r="Y30" i="7"/>
  <c r="S31" i="7"/>
  <c r="T31" i="7"/>
  <c r="U31" i="7"/>
  <c r="V31" i="7"/>
  <c r="W31" i="7"/>
  <c r="X31" i="7"/>
  <c r="Y31" i="7"/>
  <c r="S32" i="7"/>
  <c r="T32" i="7"/>
  <c r="U32" i="7"/>
  <c r="V32" i="7"/>
  <c r="W32" i="7"/>
  <c r="X32" i="7"/>
  <c r="Y32" i="7"/>
  <c r="S33" i="7"/>
  <c r="T33" i="7"/>
  <c r="U33" i="7"/>
  <c r="V33" i="7"/>
  <c r="W33" i="7"/>
  <c r="X33" i="7"/>
  <c r="Y33" i="7"/>
  <c r="S34" i="7"/>
  <c r="T34" i="7"/>
  <c r="U34" i="7"/>
  <c r="V34" i="7"/>
  <c r="W34" i="7"/>
  <c r="X34" i="7"/>
  <c r="Y34" i="7"/>
  <c r="T8" i="7"/>
  <c r="U8" i="7"/>
  <c r="V8" i="7"/>
  <c r="W8" i="7"/>
  <c r="X8" i="7"/>
  <c r="Y8" i="7"/>
  <c r="S8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B8" i="7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K8" i="6"/>
  <c r="H8" i="6"/>
  <c r="E8" i="6"/>
  <c r="B8" i="6"/>
  <c r="F22" i="4"/>
  <c r="G22" i="4"/>
  <c r="H22" i="4"/>
  <c r="F23" i="4"/>
  <c r="G23" i="4"/>
  <c r="H23" i="4"/>
  <c r="F24" i="4"/>
  <c r="G24" i="4"/>
  <c r="H24" i="4"/>
  <c r="F25" i="4"/>
  <c r="G25" i="4"/>
  <c r="H25" i="4"/>
  <c r="F26" i="4"/>
  <c r="G26" i="4"/>
  <c r="H26" i="4"/>
  <c r="F27" i="4"/>
  <c r="G27" i="4"/>
  <c r="H27" i="4"/>
  <c r="F28" i="4"/>
  <c r="G28" i="4"/>
  <c r="H28" i="4"/>
  <c r="G21" i="4"/>
  <c r="H21" i="4"/>
  <c r="F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1" i="4"/>
  <c r="J9" i="4"/>
  <c r="K9" i="4"/>
  <c r="L9" i="4"/>
  <c r="J10" i="4"/>
  <c r="K10" i="4"/>
  <c r="L10" i="4"/>
  <c r="J11" i="4"/>
  <c r="K11" i="4"/>
  <c r="L11" i="4"/>
  <c r="J12" i="4"/>
  <c r="K12" i="4"/>
  <c r="L12" i="4"/>
  <c r="J13" i="4"/>
  <c r="K13" i="4"/>
  <c r="L13" i="4"/>
  <c r="J14" i="4"/>
  <c r="K14" i="4"/>
  <c r="L14" i="4"/>
  <c r="J15" i="4"/>
  <c r="K15" i="4"/>
  <c r="L15" i="4"/>
  <c r="K8" i="4"/>
  <c r="L8" i="4"/>
  <c r="J8" i="4"/>
  <c r="F9" i="4"/>
  <c r="G9" i="4"/>
  <c r="H9" i="4"/>
  <c r="F10" i="4"/>
  <c r="G10" i="4"/>
  <c r="H10" i="4"/>
  <c r="F11" i="4"/>
  <c r="G11" i="4"/>
  <c r="H11" i="4"/>
  <c r="F12" i="4"/>
  <c r="G12" i="4"/>
  <c r="H12" i="4"/>
  <c r="F13" i="4"/>
  <c r="G13" i="4"/>
  <c r="H13" i="4"/>
  <c r="F14" i="4"/>
  <c r="G14" i="4"/>
  <c r="H14" i="4"/>
  <c r="F15" i="4"/>
  <c r="G15" i="4"/>
  <c r="H15" i="4"/>
  <c r="G8" i="4"/>
  <c r="H8" i="4"/>
  <c r="F8" i="4"/>
  <c r="D9" i="4"/>
  <c r="D10" i="4"/>
  <c r="D11" i="4"/>
  <c r="D12" i="4"/>
  <c r="D13" i="4"/>
  <c r="D14" i="4"/>
  <c r="D15" i="4"/>
  <c r="D8" i="4"/>
  <c r="B9" i="4"/>
  <c r="B10" i="4"/>
  <c r="B11" i="4"/>
  <c r="B12" i="4"/>
  <c r="B13" i="4"/>
  <c r="B14" i="4"/>
  <c r="B15" i="4"/>
  <c r="B8" i="4"/>
  <c r="C9" i="4"/>
  <c r="C10" i="4"/>
  <c r="C11" i="4"/>
  <c r="C12" i="4"/>
  <c r="C13" i="4"/>
  <c r="C14" i="4"/>
  <c r="C15" i="4"/>
  <c r="C8" i="4"/>
  <c r="H11" i="16"/>
  <c r="F11" i="16"/>
  <c r="D11" i="16"/>
  <c r="B28" i="6" l="1"/>
  <c r="E28" i="6"/>
  <c r="K28" i="6"/>
  <c r="Q28" i="6" s="1"/>
  <c r="H28" i="6"/>
  <c r="N28" i="6" s="1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4" i="12"/>
  <c r="BA23" i="12"/>
  <c r="BA22" i="12"/>
  <c r="BA21" i="12"/>
  <c r="BA20" i="12"/>
  <c r="BA19" i="12"/>
  <c r="BA18" i="12"/>
  <c r="BA17" i="12"/>
  <c r="BA16" i="12"/>
  <c r="BA15" i="12"/>
  <c r="BA14" i="12"/>
  <c r="BA13" i="12"/>
  <c r="BA12" i="12"/>
  <c r="AY36" i="12"/>
  <c r="AY35" i="12"/>
  <c r="AY34" i="12"/>
  <c r="AY33" i="12"/>
  <c r="AY32" i="12"/>
  <c r="AY31" i="12"/>
  <c r="AY30" i="12"/>
  <c r="AY29" i="12"/>
  <c r="AY28" i="12"/>
  <c r="AY27" i="12"/>
  <c r="AY26" i="12"/>
  <c r="AY25" i="12"/>
  <c r="AY24" i="12"/>
  <c r="AY23" i="12"/>
  <c r="AY22" i="12"/>
  <c r="AY21" i="12"/>
  <c r="AY20" i="12"/>
  <c r="AY19" i="12"/>
  <c r="AY18" i="12"/>
  <c r="AY17" i="12"/>
  <c r="AY16" i="12"/>
  <c r="AY15" i="12"/>
  <c r="AY14" i="12"/>
  <c r="AY13" i="12"/>
  <c r="AY12" i="12"/>
  <c r="AW36" i="12"/>
  <c r="AW35" i="12"/>
  <c r="AW34" i="12"/>
  <c r="AW33" i="12"/>
  <c r="AW32" i="12"/>
  <c r="AW31" i="12"/>
  <c r="AW30" i="12"/>
  <c r="AW29" i="12"/>
  <c r="AW28" i="12"/>
  <c r="AW27" i="12"/>
  <c r="AW26" i="12"/>
  <c r="AW25" i="12"/>
  <c r="AW24" i="12"/>
  <c r="AW23" i="12"/>
  <c r="AW22" i="12"/>
  <c r="AW21" i="12"/>
  <c r="AW20" i="12"/>
  <c r="AW19" i="12"/>
  <c r="AW18" i="12"/>
  <c r="AW17" i="12"/>
  <c r="AW16" i="12"/>
  <c r="AW15" i="12"/>
  <c r="AW14" i="12"/>
  <c r="AW13" i="12"/>
  <c r="AW12" i="12"/>
  <c r="AU36" i="12"/>
  <c r="AU35" i="12"/>
  <c r="AU34" i="12"/>
  <c r="AU33" i="12"/>
  <c r="AU32" i="12"/>
  <c r="AU31" i="12"/>
  <c r="AU30" i="12"/>
  <c r="AU29" i="12"/>
  <c r="AU28" i="12"/>
  <c r="AU27" i="12"/>
  <c r="AU26" i="12"/>
  <c r="AU25" i="12"/>
  <c r="AU24" i="12"/>
  <c r="AU23" i="12"/>
  <c r="AU22" i="12"/>
  <c r="AU21" i="12"/>
  <c r="AU20" i="12"/>
  <c r="AU19" i="12"/>
  <c r="AU18" i="12"/>
  <c r="AU17" i="12"/>
  <c r="AU16" i="12"/>
  <c r="AU15" i="12"/>
  <c r="AU14" i="12"/>
  <c r="AU13" i="12"/>
  <c r="AU12" i="12"/>
  <c r="AS36" i="12"/>
  <c r="AS35" i="12"/>
  <c r="AS34" i="12"/>
  <c r="AS33" i="12"/>
  <c r="AS32" i="12"/>
  <c r="AS31" i="12"/>
  <c r="AS30" i="12"/>
  <c r="AS29" i="12"/>
  <c r="AS28" i="12"/>
  <c r="AS27" i="12"/>
  <c r="AS26" i="12"/>
  <c r="AS25" i="12"/>
  <c r="AS24" i="12"/>
  <c r="AS23" i="12"/>
  <c r="AS22" i="12"/>
  <c r="AS21" i="12"/>
  <c r="AS20" i="12"/>
  <c r="AS19" i="12"/>
  <c r="AS18" i="12"/>
  <c r="AS17" i="12"/>
  <c r="AS16" i="12"/>
  <c r="AS15" i="12"/>
  <c r="AS14" i="12"/>
  <c r="AS13" i="12"/>
  <c r="AS12" i="12"/>
  <c r="AQ36" i="12"/>
  <c r="AQ35" i="12"/>
  <c r="AQ34" i="12"/>
  <c r="AQ33" i="12"/>
  <c r="AQ32" i="12"/>
  <c r="AQ31" i="12"/>
  <c r="AQ30" i="12"/>
  <c r="AQ29" i="12"/>
  <c r="AQ28" i="12"/>
  <c r="AQ27" i="12"/>
  <c r="AQ26" i="12"/>
  <c r="AQ25" i="12"/>
  <c r="AQ24" i="12"/>
  <c r="AQ23" i="12"/>
  <c r="AQ22" i="12"/>
  <c r="AQ21" i="12"/>
  <c r="AQ20" i="12"/>
  <c r="AQ19" i="12"/>
  <c r="AQ18" i="12"/>
  <c r="AQ17" i="12"/>
  <c r="AQ16" i="12"/>
  <c r="AQ15" i="12"/>
  <c r="AQ14" i="12"/>
  <c r="AQ13" i="12"/>
  <c r="AQ12" i="12"/>
  <c r="AO36" i="12"/>
  <c r="AO35" i="12"/>
  <c r="AO34" i="12"/>
  <c r="AO33" i="12"/>
  <c r="AO32" i="12"/>
  <c r="AO31" i="12"/>
  <c r="AO30" i="12"/>
  <c r="AO29" i="12"/>
  <c r="AO28" i="12"/>
  <c r="AO27" i="12"/>
  <c r="AO26" i="12"/>
  <c r="AO25" i="12"/>
  <c r="AO24" i="12"/>
  <c r="AO23" i="12"/>
  <c r="AO22" i="12"/>
  <c r="AO21" i="12"/>
  <c r="AO20" i="12"/>
  <c r="AO19" i="12"/>
  <c r="AO18" i="12"/>
  <c r="AO17" i="12"/>
  <c r="AO16" i="12"/>
  <c r="AO15" i="12"/>
  <c r="AO14" i="12"/>
  <c r="AO13" i="12"/>
  <c r="AO12" i="12"/>
  <c r="AM36" i="12"/>
  <c r="AM35" i="12"/>
  <c r="AM34" i="12"/>
  <c r="AM33" i="12"/>
  <c r="AM32" i="12"/>
  <c r="AM31" i="12"/>
  <c r="AM30" i="12"/>
  <c r="AM29" i="12"/>
  <c r="AM28" i="12"/>
  <c r="AM27" i="12"/>
  <c r="AM26" i="12"/>
  <c r="AM25" i="12"/>
  <c r="AM24" i="12"/>
  <c r="AM23" i="12"/>
  <c r="AM22" i="12"/>
  <c r="AM21" i="12"/>
  <c r="AM20" i="12"/>
  <c r="AM19" i="12"/>
  <c r="AM18" i="12"/>
  <c r="AM17" i="12"/>
  <c r="AM16" i="12"/>
  <c r="AM15" i="12"/>
  <c r="AM14" i="12"/>
  <c r="AM13" i="12"/>
  <c r="AM12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E36" i="12"/>
  <c r="AE35" i="12"/>
  <c r="AE34" i="12"/>
  <c r="AE33" i="12"/>
  <c r="AE32" i="12"/>
  <c r="AE31" i="12"/>
  <c r="AE30" i="12"/>
  <c r="AE29" i="12"/>
  <c r="AE28" i="12"/>
  <c r="AE27" i="12"/>
  <c r="AE26" i="12"/>
  <c r="AE25" i="12"/>
  <c r="AE24" i="12"/>
  <c r="AE23" i="12"/>
  <c r="AE22" i="12"/>
  <c r="AE21" i="12"/>
  <c r="AE20" i="12"/>
  <c r="AE19" i="12"/>
  <c r="AE18" i="12"/>
  <c r="AE17" i="12"/>
  <c r="AE16" i="12"/>
  <c r="AE15" i="12"/>
  <c r="AE14" i="12"/>
  <c r="AE13" i="12"/>
  <c r="AE12" i="12"/>
  <c r="AC36" i="12"/>
  <c r="AC35" i="12"/>
  <c r="AC34" i="12"/>
  <c r="AC33" i="12"/>
  <c r="AC32" i="12"/>
  <c r="AC31" i="12"/>
  <c r="AC30" i="12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AC13" i="12"/>
  <c r="AC12" i="12"/>
  <c r="AA36" i="12"/>
  <c r="AA35" i="12"/>
  <c r="AA34" i="12"/>
  <c r="AA33" i="12"/>
  <c r="AA32" i="12"/>
  <c r="AA31" i="12"/>
  <c r="AA30" i="12"/>
  <c r="AA29" i="12"/>
  <c r="AA28" i="12"/>
  <c r="AA27" i="12"/>
  <c r="AA26" i="12"/>
  <c r="AA25" i="12"/>
  <c r="AA24" i="12"/>
  <c r="AA23" i="12"/>
  <c r="AA22" i="12"/>
  <c r="AA21" i="12"/>
  <c r="AA20" i="12"/>
  <c r="AA19" i="12"/>
  <c r="AA18" i="12"/>
  <c r="AA17" i="12"/>
  <c r="AA16" i="12"/>
  <c r="AA15" i="12"/>
  <c r="AA14" i="12"/>
  <c r="AA13" i="12"/>
  <c r="AA12" i="12"/>
  <c r="Y36" i="12"/>
  <c r="Y35" i="12"/>
  <c r="Y34" i="12"/>
  <c r="Y33" i="12"/>
  <c r="Y32" i="12"/>
  <c r="Y31" i="12"/>
  <c r="Y30" i="12"/>
  <c r="Y29" i="12"/>
  <c r="Y28" i="12"/>
  <c r="Y27" i="12"/>
  <c r="Y26" i="12"/>
  <c r="Y25" i="12"/>
  <c r="Y24" i="12"/>
  <c r="Y23" i="12"/>
  <c r="Y22" i="12"/>
  <c r="Y21" i="12"/>
  <c r="Y20" i="12"/>
  <c r="Y19" i="12"/>
  <c r="Y18" i="12"/>
  <c r="Y17" i="12"/>
  <c r="Y16" i="12"/>
  <c r="Y15" i="12"/>
  <c r="Y14" i="12"/>
  <c r="Y13" i="12"/>
  <c r="Y12" i="12"/>
  <c r="W36" i="12"/>
  <c r="W35" i="12"/>
  <c r="W34" i="12"/>
  <c r="W33" i="12"/>
  <c r="W32" i="12"/>
  <c r="W31" i="12"/>
  <c r="W30" i="12"/>
  <c r="W29" i="12"/>
  <c r="W28" i="12"/>
  <c r="W27" i="12"/>
  <c r="W26" i="12"/>
  <c r="W25" i="12"/>
  <c r="W24" i="12"/>
  <c r="W23" i="12"/>
  <c r="W22" i="12"/>
  <c r="W21" i="12"/>
  <c r="W20" i="12"/>
  <c r="W19" i="12"/>
  <c r="W18" i="12"/>
  <c r="W17" i="12"/>
  <c r="W16" i="12"/>
  <c r="W15" i="12"/>
  <c r="W14" i="12"/>
  <c r="W13" i="12"/>
  <c r="W12" i="12"/>
  <c r="U36" i="12"/>
  <c r="U3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Q36" i="12"/>
  <c r="Q3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K36" i="12"/>
  <c r="K35" i="12"/>
  <c r="K34" i="12"/>
  <c r="K33" i="12"/>
  <c r="K32" i="12"/>
  <c r="K31" i="12"/>
  <c r="K30" i="12"/>
  <c r="K29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K16" i="12"/>
  <c r="K15" i="12"/>
  <c r="K14" i="12"/>
  <c r="K13" i="12"/>
  <c r="K12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12" i="12"/>
  <c r="U27" i="10"/>
  <c r="U26" i="10"/>
  <c r="U25" i="10"/>
  <c r="U24" i="10"/>
  <c r="U23" i="10"/>
  <c r="U22" i="10"/>
  <c r="U21" i="10"/>
  <c r="U20" i="10"/>
  <c r="U19" i="10"/>
  <c r="S27" i="10"/>
  <c r="S26" i="10"/>
  <c r="S25" i="10"/>
  <c r="S24" i="10"/>
  <c r="S23" i="10"/>
  <c r="S22" i="10"/>
  <c r="S21" i="10"/>
  <c r="S20" i="10"/>
  <c r="S19" i="10"/>
  <c r="Q27" i="10"/>
  <c r="Q26" i="10"/>
  <c r="Q25" i="10"/>
  <c r="Q24" i="10"/>
  <c r="Q23" i="10"/>
  <c r="Q22" i="10"/>
  <c r="Q21" i="10"/>
  <c r="Q20" i="10"/>
  <c r="Q19" i="10"/>
  <c r="O27" i="10"/>
  <c r="O26" i="10"/>
  <c r="O25" i="10"/>
  <c r="O24" i="10"/>
  <c r="O23" i="10"/>
  <c r="O22" i="10"/>
  <c r="O21" i="10"/>
  <c r="O20" i="10"/>
  <c r="O19" i="10"/>
  <c r="M27" i="10"/>
  <c r="M26" i="10"/>
  <c r="M25" i="10"/>
  <c r="M24" i="10"/>
  <c r="M23" i="10"/>
  <c r="M22" i="10"/>
  <c r="M21" i="10"/>
  <c r="M20" i="10"/>
  <c r="M19" i="10"/>
  <c r="K27" i="10"/>
  <c r="K26" i="10"/>
  <c r="K25" i="10"/>
  <c r="K24" i="10"/>
  <c r="K23" i="10"/>
  <c r="K22" i="10"/>
  <c r="K21" i="10"/>
  <c r="K20" i="10"/>
  <c r="K19" i="10"/>
  <c r="I27" i="10"/>
  <c r="I26" i="10"/>
  <c r="I25" i="10"/>
  <c r="I24" i="10"/>
  <c r="I23" i="10"/>
  <c r="I22" i="10"/>
  <c r="I21" i="10"/>
  <c r="I20" i="10"/>
  <c r="I19" i="10"/>
  <c r="G27" i="10"/>
  <c r="G26" i="10"/>
  <c r="G25" i="10"/>
  <c r="G24" i="10"/>
  <c r="G23" i="10"/>
  <c r="G22" i="10"/>
  <c r="G21" i="10"/>
  <c r="G20" i="10"/>
  <c r="G19" i="10"/>
  <c r="U17" i="10"/>
  <c r="U29" i="10" s="1"/>
  <c r="U30" i="10" s="1"/>
  <c r="U16" i="10"/>
  <c r="U15" i="10"/>
  <c r="U14" i="10"/>
  <c r="U13" i="10"/>
  <c r="U12" i="10"/>
  <c r="U11" i="10"/>
  <c r="U10" i="10"/>
  <c r="U9" i="10"/>
  <c r="S17" i="10"/>
  <c r="S16" i="10"/>
  <c r="S15" i="10"/>
  <c r="S14" i="10"/>
  <c r="S13" i="10"/>
  <c r="S12" i="10"/>
  <c r="S11" i="10"/>
  <c r="S10" i="10"/>
  <c r="S9" i="10"/>
  <c r="Q17" i="10"/>
  <c r="Q16" i="10"/>
  <c r="Q15" i="10"/>
  <c r="Q14" i="10"/>
  <c r="Q13" i="10"/>
  <c r="Q12" i="10"/>
  <c r="Q11" i="10"/>
  <c r="Q10" i="10"/>
  <c r="Q9" i="10"/>
  <c r="O17" i="10"/>
  <c r="O29" i="10" s="1"/>
  <c r="O30" i="10" s="1"/>
  <c r="O16" i="10"/>
  <c r="O15" i="10"/>
  <c r="O14" i="10"/>
  <c r="O13" i="10"/>
  <c r="O12" i="10"/>
  <c r="O11" i="10"/>
  <c r="O10" i="10"/>
  <c r="O9" i="10"/>
  <c r="M17" i="10"/>
  <c r="M29" i="10" s="1"/>
  <c r="M30" i="10" s="1"/>
  <c r="M16" i="10"/>
  <c r="M15" i="10"/>
  <c r="M14" i="10"/>
  <c r="M13" i="10"/>
  <c r="M12" i="10"/>
  <c r="M11" i="10"/>
  <c r="M10" i="10"/>
  <c r="M9" i="10"/>
  <c r="K17" i="10"/>
  <c r="K29" i="10" s="1"/>
  <c r="K30" i="10" s="1"/>
  <c r="K16" i="10"/>
  <c r="K15" i="10"/>
  <c r="K14" i="10"/>
  <c r="K13" i="10"/>
  <c r="K12" i="10"/>
  <c r="K11" i="10"/>
  <c r="K10" i="10"/>
  <c r="K9" i="10"/>
  <c r="I17" i="10"/>
  <c r="I29" i="10" s="1"/>
  <c r="I30" i="10" s="1"/>
  <c r="I16" i="10"/>
  <c r="I15" i="10"/>
  <c r="I14" i="10"/>
  <c r="I13" i="10"/>
  <c r="I12" i="10"/>
  <c r="I11" i="10"/>
  <c r="I10" i="10"/>
  <c r="I9" i="10"/>
  <c r="G17" i="10"/>
  <c r="G29" i="10" s="1"/>
  <c r="G30" i="10" s="1"/>
  <c r="G16" i="10"/>
  <c r="G15" i="10"/>
  <c r="G14" i="10"/>
  <c r="G13" i="10"/>
  <c r="G12" i="10"/>
  <c r="G11" i="10"/>
  <c r="G10" i="10"/>
  <c r="G9" i="10"/>
  <c r="S29" i="10"/>
  <c r="S30" i="10" s="1"/>
  <c r="Q29" i="10"/>
  <c r="Q30" i="10" s="1"/>
  <c r="E20" i="10"/>
  <c r="E21" i="10"/>
  <c r="E22" i="10"/>
  <c r="E23" i="10"/>
  <c r="E24" i="10"/>
  <c r="E25" i="10"/>
  <c r="E26" i="10"/>
  <c r="E27" i="10"/>
  <c r="E19" i="10"/>
  <c r="E10" i="10"/>
  <c r="E11" i="10"/>
  <c r="E12" i="10"/>
  <c r="E13" i="10"/>
  <c r="E14" i="10"/>
  <c r="E15" i="10"/>
  <c r="E16" i="10"/>
  <c r="E17" i="10"/>
  <c r="E9" i="10"/>
  <c r="D5" i="10"/>
  <c r="A1" i="16"/>
  <c r="A1" i="15"/>
  <c r="I37" i="12" l="1"/>
  <c r="E29" i="10"/>
  <c r="E30" i="10" s="1"/>
  <c r="G37" i="12"/>
  <c r="Q9" i="6"/>
  <c r="Q10" i="6"/>
  <c r="Q11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8" i="6"/>
  <c r="N11" i="6"/>
  <c r="N15" i="6"/>
  <c r="N19" i="6"/>
  <c r="N23" i="6"/>
  <c r="N27" i="6"/>
  <c r="J22" i="4"/>
  <c r="K22" i="4"/>
  <c r="J23" i="4"/>
  <c r="K23" i="4"/>
  <c r="J24" i="4"/>
  <c r="K24" i="4"/>
  <c r="J25" i="4"/>
  <c r="K25" i="4"/>
  <c r="J26" i="4"/>
  <c r="K26" i="4"/>
  <c r="K27" i="4"/>
  <c r="J28" i="4"/>
  <c r="K28" i="4"/>
  <c r="L28" i="4" s="1"/>
  <c r="K21" i="4"/>
  <c r="A1" i="11"/>
  <c r="A1" i="13"/>
  <c r="A1" i="10"/>
  <c r="A1" i="12"/>
  <c r="L24" i="4" l="1"/>
  <c r="J21" i="4"/>
  <c r="J27" i="4"/>
  <c r="AB14" i="7"/>
  <c r="AB10" i="7"/>
  <c r="AB25" i="7"/>
  <c r="L26" i="4"/>
  <c r="L22" i="4"/>
  <c r="AB26" i="7"/>
  <c r="AB22" i="7"/>
  <c r="AB18" i="7"/>
  <c r="Z34" i="7"/>
  <c r="AC34" i="7" s="1"/>
  <c r="Q12" i="6"/>
  <c r="AB27" i="7"/>
  <c r="AB23" i="7"/>
  <c r="AB19" i="7"/>
  <c r="AB15" i="7"/>
  <c r="AB11" i="7"/>
  <c r="AB29" i="7"/>
  <c r="AB24" i="7"/>
  <c r="AB20" i="7"/>
  <c r="AB16" i="7"/>
  <c r="AB12" i="7"/>
  <c r="AB28" i="7"/>
  <c r="AA34" i="7"/>
  <c r="AB34" i="7"/>
  <c r="AB21" i="7"/>
  <c r="AB17" i="7"/>
  <c r="AB13" i="7"/>
  <c r="AB9" i="7"/>
  <c r="L32" i="9"/>
  <c r="L27" i="4"/>
  <c r="L23" i="4"/>
  <c r="L21" i="4"/>
  <c r="L25" i="4"/>
  <c r="AA8" i="7"/>
  <c r="Z9" i="7"/>
  <c r="K26" i="9"/>
  <c r="K24" i="9"/>
  <c r="K20" i="9"/>
  <c r="K18" i="9"/>
  <c r="K14" i="9"/>
  <c r="K12" i="9"/>
  <c r="K8" i="9"/>
  <c r="K27" i="9"/>
  <c r="K6" i="9"/>
  <c r="J6" i="9"/>
  <c r="J21" i="9"/>
  <c r="J15" i="9"/>
  <c r="J26" i="9"/>
  <c r="J24" i="9"/>
  <c r="J22" i="9"/>
  <c r="J20" i="9"/>
  <c r="J18" i="9"/>
  <c r="J14" i="9"/>
  <c r="J12" i="9"/>
  <c r="J10" i="9"/>
  <c r="J8" i="9"/>
  <c r="J27" i="9"/>
  <c r="K21" i="9"/>
  <c r="L21" i="9" s="1"/>
  <c r="K15" i="9"/>
  <c r="L15" i="9" s="1"/>
  <c r="K9" i="9"/>
  <c r="J25" i="9"/>
  <c r="J23" i="9"/>
  <c r="J19" i="9"/>
  <c r="J17" i="9"/>
  <c r="J13" i="9"/>
  <c r="J11" i="9"/>
  <c r="J7" i="9"/>
  <c r="K25" i="9"/>
  <c r="K23" i="9"/>
  <c r="K19" i="9"/>
  <c r="K17" i="9"/>
  <c r="K13" i="9"/>
  <c r="K11" i="9"/>
  <c r="K7" i="9"/>
  <c r="AA22" i="7"/>
  <c r="AA16" i="7"/>
  <c r="AA10" i="7"/>
  <c r="Z8" i="7"/>
  <c r="AC8" i="7" s="1"/>
  <c r="AA28" i="7"/>
  <c r="AA13" i="7"/>
  <c r="Z22" i="7"/>
  <c r="AC22" i="7" s="1"/>
  <c r="AA19" i="7"/>
  <c r="Z16" i="7"/>
  <c r="AC16" i="7" s="1"/>
  <c r="AA29" i="7"/>
  <c r="AA20" i="7"/>
  <c r="Z18" i="7"/>
  <c r="AC18" i="7" s="1"/>
  <c r="AA14" i="7"/>
  <c r="Z12" i="7"/>
  <c r="AB8" i="7"/>
  <c r="Z26" i="7"/>
  <c r="AC26" i="7" s="1"/>
  <c r="Z20" i="7"/>
  <c r="AA9" i="7"/>
  <c r="Z14" i="7"/>
  <c r="AA11" i="7"/>
  <c r="Z10" i="7"/>
  <c r="AA24" i="7"/>
  <c r="AA18" i="7"/>
  <c r="AA12" i="7"/>
  <c r="AA27" i="7"/>
  <c r="AA25" i="7"/>
  <c r="AA23" i="7"/>
  <c r="AA21" i="7"/>
  <c r="AA17" i="7"/>
  <c r="AA15" i="7"/>
  <c r="Z28" i="7"/>
  <c r="Z24" i="7"/>
  <c r="AC24" i="7" s="1"/>
  <c r="AA26" i="7"/>
  <c r="Z27" i="7"/>
  <c r="AC27" i="7" s="1"/>
  <c r="Z25" i="7"/>
  <c r="AC25" i="7" s="1"/>
  <c r="Z23" i="7"/>
  <c r="AC23" i="7" s="1"/>
  <c r="Z21" i="7"/>
  <c r="Z19" i="7"/>
  <c r="Z17" i="7"/>
  <c r="Z15" i="7"/>
  <c r="AC15" i="7" s="1"/>
  <c r="Z13" i="7"/>
  <c r="AC13" i="7" s="1"/>
  <c r="AE13" i="7" s="1"/>
  <c r="Z11" i="7"/>
  <c r="Z29" i="7"/>
  <c r="AC29" i="7" s="1"/>
  <c r="K22" i="9"/>
  <c r="K16" i="9"/>
  <c r="J16" i="9"/>
  <c r="K10" i="9"/>
  <c r="J9" i="9"/>
  <c r="N8" i="6"/>
  <c r="N24" i="6"/>
  <c r="N20" i="6"/>
  <c r="N16" i="6"/>
  <c r="N12" i="6"/>
  <c r="N26" i="6"/>
  <c r="N22" i="6"/>
  <c r="N18" i="6"/>
  <c r="N14" i="6"/>
  <c r="N10" i="6"/>
  <c r="N25" i="6"/>
  <c r="N21" i="6"/>
  <c r="N17" i="6"/>
  <c r="N13" i="6"/>
  <c r="N9" i="6"/>
  <c r="AC17" i="7" l="1"/>
  <c r="AC28" i="7"/>
  <c r="AC14" i="7"/>
  <c r="AE14" i="7" s="1"/>
  <c r="AC11" i="7"/>
  <c r="AE11" i="7" s="1"/>
  <c r="AC19" i="7"/>
  <c r="AC12" i="7"/>
  <c r="AE12" i="7" s="1"/>
  <c r="AC21" i="7"/>
  <c r="AE21" i="7" s="1"/>
  <c r="AC10" i="7"/>
  <c r="AE10" i="7" s="1"/>
  <c r="Y10" i="8" s="1"/>
  <c r="AC20" i="7"/>
  <c r="AC9" i="7"/>
  <c r="AE9" i="7" s="1"/>
  <c r="L17" i="9"/>
  <c r="L13" i="9"/>
  <c r="L25" i="9"/>
  <c r="L7" i="9"/>
  <c r="L19" i="9"/>
  <c r="L23" i="9"/>
  <c r="AE20" i="7"/>
  <c r="AE23" i="7"/>
  <c r="D23" i="8" s="1"/>
  <c r="AE16" i="7"/>
  <c r="V16" i="8" s="1"/>
  <c r="AE29" i="7"/>
  <c r="Y29" i="8" s="1"/>
  <c r="AE17" i="7"/>
  <c r="AE15" i="7"/>
  <c r="AE25" i="7"/>
  <c r="AE24" i="7"/>
  <c r="C24" i="8" s="1"/>
  <c r="AE19" i="7"/>
  <c r="AE27" i="7"/>
  <c r="L27" i="8" s="1"/>
  <c r="AE28" i="7"/>
  <c r="Y28" i="8" s="1"/>
  <c r="AE26" i="7"/>
  <c r="G26" i="8" s="1"/>
  <c r="L11" i="9"/>
  <c r="AE34" i="7"/>
  <c r="Y35" i="7"/>
  <c r="Z30" i="7"/>
  <c r="W35" i="7"/>
  <c r="Z31" i="7"/>
  <c r="Z32" i="7"/>
  <c r="AB32" i="7"/>
  <c r="AB30" i="7"/>
  <c r="AB31" i="7"/>
  <c r="L6" i="9"/>
  <c r="L14" i="9"/>
  <c r="L10" i="9"/>
  <c r="L22" i="9"/>
  <c r="L9" i="9"/>
  <c r="L26" i="9"/>
  <c r="L27" i="9"/>
  <c r="L18" i="9"/>
  <c r="L8" i="9"/>
  <c r="L20" i="9"/>
  <c r="L16" i="9"/>
  <c r="L12" i="9"/>
  <c r="L24" i="9"/>
  <c r="W13" i="8"/>
  <c r="C19" i="8"/>
  <c r="AA32" i="7"/>
  <c r="AA30" i="7"/>
  <c r="S35" i="7"/>
  <c r="AA31" i="7"/>
  <c r="S9" i="8"/>
  <c r="T9" i="8"/>
  <c r="U9" i="8"/>
  <c r="V9" i="8"/>
  <c r="W9" i="8"/>
  <c r="X9" i="8"/>
  <c r="Y9" i="8"/>
  <c r="W12" i="8"/>
  <c r="V13" i="8"/>
  <c r="U14" i="8"/>
  <c r="W14" i="8"/>
  <c r="X14" i="8"/>
  <c r="Y14" i="8"/>
  <c r="Y26" i="8"/>
  <c r="V29" i="8"/>
  <c r="W29" i="8"/>
  <c r="J9" i="8"/>
  <c r="L9" i="8"/>
  <c r="M9" i="8"/>
  <c r="O9" i="8"/>
  <c r="P9" i="8"/>
  <c r="J23" i="8"/>
  <c r="J27" i="8"/>
  <c r="H28" i="8"/>
  <c r="H29" i="8"/>
  <c r="J29" i="8"/>
  <c r="M29" i="8"/>
  <c r="N29" i="8"/>
  <c r="G9" i="8"/>
  <c r="F28" i="8"/>
  <c r="G28" i="8"/>
  <c r="F29" i="8"/>
  <c r="G29" i="8"/>
  <c r="C16" i="8"/>
  <c r="C21" i="8"/>
  <c r="C26" i="8"/>
  <c r="C27" i="8"/>
  <c r="C28" i="8"/>
  <c r="C29" i="8"/>
  <c r="X29" i="8" l="1"/>
  <c r="W10" i="8"/>
  <c r="D29" i="8"/>
  <c r="AC32" i="7"/>
  <c r="AE32" i="7" s="1"/>
  <c r="AC31" i="7"/>
  <c r="AC30" i="7"/>
  <c r="T27" i="8"/>
  <c r="M27" i="8"/>
  <c r="G27" i="8"/>
  <c r="J28" i="8"/>
  <c r="H27" i="8"/>
  <c r="F27" i="8"/>
  <c r="D27" i="8"/>
  <c r="N28" i="8"/>
  <c r="AI27" i="7"/>
  <c r="AD35" i="7"/>
  <c r="AE18" i="7"/>
  <c r="AE22" i="7"/>
  <c r="C22" i="8" s="1"/>
  <c r="AA33" i="7"/>
  <c r="AA35" i="7" s="1"/>
  <c r="AB33" i="7"/>
  <c r="AB35" i="7" s="1"/>
  <c r="P29" i="8"/>
  <c r="AD27" i="8"/>
  <c r="V12" i="8"/>
  <c r="P35" i="7"/>
  <c r="E35" i="7"/>
  <c r="H20" i="8"/>
  <c r="W16" i="8"/>
  <c r="AI26" i="7"/>
  <c r="D20" i="8"/>
  <c r="W20" i="8"/>
  <c r="N20" i="8"/>
  <c r="U27" i="8"/>
  <c r="X27" i="8"/>
  <c r="K27" i="8"/>
  <c r="S27" i="8"/>
  <c r="P27" i="8"/>
  <c r="B27" i="8"/>
  <c r="I27" i="8"/>
  <c r="W27" i="8"/>
  <c r="Y27" i="8"/>
  <c r="O27" i="8"/>
  <c r="E27" i="8"/>
  <c r="N27" i="8"/>
  <c r="V27" i="8"/>
  <c r="Z33" i="7"/>
  <c r="U16" i="8"/>
  <c r="Z35" i="7" l="1"/>
  <c r="AC33" i="7"/>
  <c r="G22" i="8"/>
  <c r="AC35" i="7"/>
  <c r="AE35" i="7" s="1"/>
  <c r="AE31" i="7"/>
  <c r="H31" i="8" s="1"/>
  <c r="C18" i="8"/>
  <c r="K9" i="8"/>
  <c r="H9" i="8"/>
  <c r="F9" i="8"/>
  <c r="V20" i="8"/>
  <c r="V14" i="8"/>
  <c r="S14" i="8"/>
  <c r="P14" i="8"/>
  <c r="C23" i="8"/>
  <c r="AD23" i="8"/>
  <c r="X23" i="8"/>
  <c r="M23" i="8"/>
  <c r="V10" i="8"/>
  <c r="S10" i="8"/>
  <c r="P19" i="8"/>
  <c r="X19" i="8"/>
  <c r="G19" i="8"/>
  <c r="J26" i="8"/>
  <c r="D26" i="8"/>
  <c r="M20" i="8"/>
  <c r="N19" i="8"/>
  <c r="F19" i="8"/>
  <c r="O19" i="8"/>
  <c r="J19" i="8"/>
  <c r="N9" i="8"/>
  <c r="D9" i="8"/>
  <c r="B9" i="8"/>
  <c r="I9" i="8"/>
  <c r="E9" i="8"/>
  <c r="C9" i="8"/>
  <c r="S22" i="8"/>
  <c r="U22" i="8"/>
  <c r="W22" i="8"/>
  <c r="Y22" i="8"/>
  <c r="I22" i="8"/>
  <c r="K22" i="8"/>
  <c r="M22" i="8"/>
  <c r="O22" i="8"/>
  <c r="D22" i="8"/>
  <c r="F22" i="8"/>
  <c r="T22" i="8"/>
  <c r="V22" i="8"/>
  <c r="X22" i="8"/>
  <c r="H22" i="8"/>
  <c r="J22" i="8"/>
  <c r="L22" i="8"/>
  <c r="N22" i="8"/>
  <c r="P22" i="8"/>
  <c r="E22" i="8"/>
  <c r="B22" i="8"/>
  <c r="T11" i="8"/>
  <c r="V11" i="8"/>
  <c r="X11" i="8"/>
  <c r="H11" i="8"/>
  <c r="J11" i="8"/>
  <c r="L11" i="8"/>
  <c r="N11" i="8"/>
  <c r="P11" i="8"/>
  <c r="D11" i="8"/>
  <c r="F11" i="8"/>
  <c r="B11" i="8"/>
  <c r="S11" i="8"/>
  <c r="U11" i="8"/>
  <c r="W11" i="8"/>
  <c r="Y11" i="8"/>
  <c r="I11" i="8"/>
  <c r="K11" i="8"/>
  <c r="M11" i="8"/>
  <c r="O11" i="8"/>
  <c r="E11" i="8"/>
  <c r="G11" i="8"/>
  <c r="C11" i="8"/>
  <c r="U10" i="8"/>
  <c r="I10" i="8"/>
  <c r="K10" i="8"/>
  <c r="M10" i="8"/>
  <c r="O10" i="8"/>
  <c r="D10" i="8"/>
  <c r="F10" i="8"/>
  <c r="T10" i="8"/>
  <c r="X10" i="8"/>
  <c r="H10" i="8"/>
  <c r="J10" i="8"/>
  <c r="L10" i="8"/>
  <c r="N10" i="8"/>
  <c r="P10" i="8"/>
  <c r="E10" i="8"/>
  <c r="G10" i="8"/>
  <c r="C10" i="8"/>
  <c r="B10" i="8"/>
  <c r="H19" i="8"/>
  <c r="K20" i="8"/>
  <c r="C20" i="8"/>
  <c r="X20" i="8"/>
  <c r="W19" i="8"/>
  <c r="I19" i="8"/>
  <c r="L20" i="8"/>
  <c r="S24" i="8"/>
  <c r="U24" i="8"/>
  <c r="W24" i="8"/>
  <c r="Y24" i="8"/>
  <c r="I24" i="8"/>
  <c r="K24" i="8"/>
  <c r="M24" i="8"/>
  <c r="O24" i="8"/>
  <c r="D24" i="8"/>
  <c r="F24" i="8"/>
  <c r="T24" i="8"/>
  <c r="V24" i="8"/>
  <c r="X24" i="8"/>
  <c r="H24" i="8"/>
  <c r="J24" i="8"/>
  <c r="L24" i="8"/>
  <c r="N24" i="8"/>
  <c r="P24" i="8"/>
  <c r="E24" i="8"/>
  <c r="G24" i="8"/>
  <c r="B24" i="8"/>
  <c r="Y16" i="8"/>
  <c r="H16" i="8"/>
  <c r="J16" i="8"/>
  <c r="L16" i="8"/>
  <c r="N16" i="8"/>
  <c r="P16" i="8"/>
  <c r="D16" i="8"/>
  <c r="F16" i="8"/>
  <c r="S16" i="8"/>
  <c r="T16" i="8"/>
  <c r="X16" i="8"/>
  <c r="I16" i="8"/>
  <c r="K16" i="8"/>
  <c r="M16" i="8"/>
  <c r="O16" i="8"/>
  <c r="E16" i="8"/>
  <c r="G16" i="8"/>
  <c r="B16" i="8"/>
  <c r="S18" i="8"/>
  <c r="U18" i="8"/>
  <c r="W18" i="8"/>
  <c r="Y18" i="8"/>
  <c r="H18" i="8"/>
  <c r="J18" i="8"/>
  <c r="L18" i="8"/>
  <c r="N18" i="8"/>
  <c r="P18" i="8"/>
  <c r="D18" i="8"/>
  <c r="F18" i="8"/>
  <c r="T18" i="8"/>
  <c r="V18" i="8"/>
  <c r="X18" i="8"/>
  <c r="I18" i="8"/>
  <c r="K18" i="8"/>
  <c r="M18" i="8"/>
  <c r="O18" i="8"/>
  <c r="E18" i="8"/>
  <c r="G18" i="8"/>
  <c r="B18" i="8"/>
  <c r="T13" i="8"/>
  <c r="X13" i="8"/>
  <c r="H13" i="8"/>
  <c r="J13" i="8"/>
  <c r="L13" i="8"/>
  <c r="N13" i="8"/>
  <c r="P13" i="8"/>
  <c r="D13" i="8"/>
  <c r="F13" i="8"/>
  <c r="C13" i="8"/>
  <c r="S13" i="8"/>
  <c r="U13" i="8"/>
  <c r="Y13" i="8"/>
  <c r="I13" i="8"/>
  <c r="K13" i="8"/>
  <c r="M13" i="8"/>
  <c r="O13" i="8"/>
  <c r="E13" i="8"/>
  <c r="G13" i="8"/>
  <c r="B13" i="8"/>
  <c r="T17" i="8"/>
  <c r="V17" i="8"/>
  <c r="X17" i="8"/>
  <c r="I17" i="8"/>
  <c r="K17" i="8"/>
  <c r="M17" i="8"/>
  <c r="O17" i="8"/>
  <c r="D17" i="8"/>
  <c r="F17" i="8"/>
  <c r="C17" i="8"/>
  <c r="S17" i="8"/>
  <c r="U17" i="8"/>
  <c r="W17" i="8"/>
  <c r="Y17" i="8"/>
  <c r="H17" i="8"/>
  <c r="J17" i="8"/>
  <c r="L17" i="8"/>
  <c r="N17" i="8"/>
  <c r="P17" i="8"/>
  <c r="E17" i="8"/>
  <c r="G17" i="8"/>
  <c r="B17" i="8"/>
  <c r="S26" i="8"/>
  <c r="U26" i="8"/>
  <c r="W26" i="8"/>
  <c r="I26" i="8"/>
  <c r="K26" i="8"/>
  <c r="M26" i="8"/>
  <c r="O26" i="8"/>
  <c r="F26" i="8"/>
  <c r="B26" i="8"/>
  <c r="T26" i="8"/>
  <c r="V26" i="8"/>
  <c r="X26" i="8"/>
  <c r="H26" i="8"/>
  <c r="L26" i="8"/>
  <c r="N26" i="8"/>
  <c r="P26" i="8"/>
  <c r="E26" i="8"/>
  <c r="T21" i="8"/>
  <c r="V21" i="8"/>
  <c r="X21" i="8"/>
  <c r="H21" i="8"/>
  <c r="J21" i="8"/>
  <c r="L21" i="8"/>
  <c r="N21" i="8"/>
  <c r="P21" i="8"/>
  <c r="D21" i="8"/>
  <c r="F21" i="8"/>
  <c r="S21" i="8"/>
  <c r="U21" i="8"/>
  <c r="W21" i="8"/>
  <c r="Y21" i="8"/>
  <c r="I21" i="8"/>
  <c r="K21" i="8"/>
  <c r="M21" i="8"/>
  <c r="O21" i="8"/>
  <c r="E21" i="8"/>
  <c r="G21" i="8"/>
  <c r="B21" i="8"/>
  <c r="T25" i="8"/>
  <c r="V25" i="8"/>
  <c r="X25" i="8"/>
  <c r="H25" i="8"/>
  <c r="J25" i="8"/>
  <c r="L25" i="8"/>
  <c r="N25" i="8"/>
  <c r="P25" i="8"/>
  <c r="D25" i="8"/>
  <c r="F25" i="8"/>
  <c r="S25" i="8"/>
  <c r="U25" i="8"/>
  <c r="W25" i="8"/>
  <c r="Y25" i="8"/>
  <c r="I25" i="8"/>
  <c r="K25" i="8"/>
  <c r="M25" i="8"/>
  <c r="O25" i="8"/>
  <c r="E25" i="8"/>
  <c r="G25" i="8"/>
  <c r="C25" i="8"/>
  <c r="B25" i="8"/>
  <c r="V19" i="8"/>
  <c r="T19" i="8"/>
  <c r="L19" i="8"/>
  <c r="D19" i="8"/>
  <c r="S19" i="8"/>
  <c r="U19" i="8"/>
  <c r="Y19" i="8"/>
  <c r="K19" i="8"/>
  <c r="M19" i="8"/>
  <c r="E19" i="8"/>
  <c r="B19" i="8"/>
  <c r="U20" i="8"/>
  <c r="S20" i="8"/>
  <c r="Y20" i="8"/>
  <c r="I20" i="8"/>
  <c r="O20" i="8"/>
  <c r="F20" i="8"/>
  <c r="T20" i="8"/>
  <c r="J20" i="8"/>
  <c r="P20" i="8"/>
  <c r="E20" i="8"/>
  <c r="G20" i="8"/>
  <c r="B20" i="8"/>
  <c r="I14" i="8"/>
  <c r="K14" i="8"/>
  <c r="M14" i="8"/>
  <c r="O14" i="8"/>
  <c r="D14" i="8"/>
  <c r="F14" i="8"/>
  <c r="C14" i="8"/>
  <c r="T14" i="8"/>
  <c r="H14" i="8"/>
  <c r="J14" i="8"/>
  <c r="L14" i="8"/>
  <c r="N14" i="8"/>
  <c r="E14" i="8"/>
  <c r="G14" i="8"/>
  <c r="B14" i="8"/>
  <c r="T23" i="8"/>
  <c r="V23" i="8"/>
  <c r="H23" i="8"/>
  <c r="L23" i="8"/>
  <c r="N23" i="8"/>
  <c r="P23" i="8"/>
  <c r="F23" i="8"/>
  <c r="B23" i="8"/>
  <c r="S23" i="8"/>
  <c r="U23" i="8"/>
  <c r="W23" i="8"/>
  <c r="Y23" i="8"/>
  <c r="I23" i="8"/>
  <c r="K23" i="8"/>
  <c r="O23" i="8"/>
  <c r="E23" i="8"/>
  <c r="G23" i="8"/>
  <c r="S34" i="8"/>
  <c r="Y34" i="8"/>
  <c r="W34" i="8"/>
  <c r="S12" i="8"/>
  <c r="U12" i="8"/>
  <c r="Y12" i="8"/>
  <c r="I12" i="8"/>
  <c r="K12" i="8"/>
  <c r="M12" i="8"/>
  <c r="O12" i="8"/>
  <c r="D12" i="8"/>
  <c r="F12" i="8"/>
  <c r="T12" i="8"/>
  <c r="X12" i="8"/>
  <c r="H12" i="8"/>
  <c r="J12" i="8"/>
  <c r="L12" i="8"/>
  <c r="N12" i="8"/>
  <c r="P12" i="8"/>
  <c r="E12" i="8"/>
  <c r="G12" i="8"/>
  <c r="C12" i="8"/>
  <c r="B12" i="8"/>
  <c r="B29" i="8"/>
  <c r="T29" i="8"/>
  <c r="I29" i="8"/>
  <c r="K29" i="8"/>
  <c r="O29" i="8"/>
  <c r="E29" i="8"/>
  <c r="S29" i="8"/>
  <c r="U29" i="8"/>
  <c r="L29" i="8"/>
  <c r="S28" i="8"/>
  <c r="U28" i="8"/>
  <c r="W28" i="8"/>
  <c r="L28" i="8"/>
  <c r="P28" i="8"/>
  <c r="E28" i="8"/>
  <c r="T28" i="8"/>
  <c r="V28" i="8"/>
  <c r="X28" i="8"/>
  <c r="I28" i="8"/>
  <c r="K28" i="8"/>
  <c r="M28" i="8"/>
  <c r="O28" i="8"/>
  <c r="D28" i="8"/>
  <c r="B28" i="8"/>
  <c r="X32" i="8"/>
  <c r="G31" i="8"/>
  <c r="B31" i="8"/>
  <c r="P31" i="8"/>
  <c r="U31" i="8"/>
  <c r="K31" i="8"/>
  <c r="E31" i="8"/>
  <c r="C31" i="8"/>
  <c r="V31" i="8"/>
  <c r="M31" i="8"/>
  <c r="O31" i="8"/>
  <c r="L31" i="8"/>
  <c r="AI9" i="7"/>
  <c r="AI10" i="7"/>
  <c r="AI11" i="7"/>
  <c r="AI12" i="7"/>
  <c r="AI13" i="7"/>
  <c r="AI14" i="7"/>
  <c r="AI16" i="7"/>
  <c r="AI17" i="7"/>
  <c r="AI18" i="7"/>
  <c r="AI19" i="7"/>
  <c r="AI20" i="7"/>
  <c r="AI21" i="7"/>
  <c r="AI22" i="7"/>
  <c r="AI23" i="7"/>
  <c r="AI24" i="7"/>
  <c r="AI25" i="7"/>
  <c r="AI28" i="7"/>
  <c r="AI29" i="7"/>
  <c r="AH10" i="7"/>
  <c r="AH11" i="7"/>
  <c r="AH14" i="7"/>
  <c r="AH18" i="7"/>
  <c r="AH19" i="7"/>
  <c r="AH22" i="7"/>
  <c r="AH23" i="7"/>
  <c r="AH26" i="7"/>
  <c r="AH27" i="7"/>
  <c r="T31" i="8" l="1"/>
  <c r="Y31" i="8"/>
  <c r="J31" i="8"/>
  <c r="D31" i="8"/>
  <c r="N31" i="8"/>
  <c r="I31" i="8"/>
  <c r="F31" i="8"/>
  <c r="S31" i="8"/>
  <c r="W31" i="8"/>
  <c r="X31" i="8"/>
  <c r="AE33" i="7"/>
  <c r="B32" i="8"/>
  <c r="K32" i="8"/>
  <c r="E32" i="8"/>
  <c r="Y32" i="8"/>
  <c r="U32" i="8"/>
  <c r="D32" i="8"/>
  <c r="N32" i="8"/>
  <c r="W32" i="8"/>
  <c r="O32" i="8"/>
  <c r="P32" i="8"/>
  <c r="J32" i="8"/>
  <c r="H32" i="8"/>
  <c r="I32" i="8"/>
  <c r="C32" i="8"/>
  <c r="L32" i="8"/>
  <c r="F32" i="8"/>
  <c r="G32" i="8"/>
  <c r="M32" i="8"/>
  <c r="T32" i="8"/>
  <c r="V32" i="8"/>
  <c r="S32" i="8"/>
  <c r="AE8" i="7"/>
  <c r="AI8" i="7"/>
  <c r="AH29" i="7"/>
  <c r="AH25" i="7"/>
  <c r="AH21" i="7"/>
  <c r="AH17" i="7"/>
  <c r="AH13" i="7"/>
  <c r="AH9" i="7"/>
  <c r="AH15" i="7"/>
  <c r="AH24" i="7"/>
  <c r="AH16" i="7"/>
  <c r="AH12" i="7"/>
  <c r="AH28" i="7"/>
  <c r="AH20" i="7"/>
  <c r="AH8" i="7"/>
  <c r="C17" i="4"/>
  <c r="AE30" i="7" l="1"/>
  <c r="O8" i="8"/>
  <c r="C8" i="8"/>
  <c r="V8" i="8"/>
  <c r="X8" i="8"/>
  <c r="K8" i="8"/>
  <c r="P8" i="8"/>
  <c r="B8" i="8"/>
  <c r="N8" i="8"/>
  <c r="H8" i="8"/>
  <c r="J8" i="8"/>
  <c r="I8" i="8"/>
  <c r="U8" i="8"/>
  <c r="F8" i="8"/>
  <c r="E8" i="8"/>
  <c r="W8" i="8"/>
  <c r="D8" i="8"/>
  <c r="T8" i="8"/>
  <c r="M8" i="8"/>
  <c r="S8" i="8"/>
  <c r="G8" i="8"/>
  <c r="L8" i="8"/>
  <c r="Y8" i="8"/>
  <c r="AI15" i="7"/>
  <c r="B35" i="7"/>
  <c r="F35" i="7"/>
  <c r="N35" i="7"/>
  <c r="O35" i="7"/>
  <c r="I35" i="7"/>
  <c r="K35" i="7"/>
  <c r="L35" i="7"/>
  <c r="G35" i="7"/>
  <c r="H35" i="7"/>
  <c r="J35" i="7"/>
  <c r="D35" i="7"/>
  <c r="U35" i="7"/>
  <c r="V35" i="7"/>
  <c r="C35" i="7"/>
  <c r="T28" i="6"/>
  <c r="L28" i="6"/>
  <c r="I28" i="6"/>
  <c r="F28" i="6"/>
  <c r="J30" i="9"/>
  <c r="K30" i="9"/>
  <c r="J29" i="9"/>
  <c r="K29" i="9"/>
  <c r="J28" i="9"/>
  <c r="K28" i="9"/>
  <c r="L28" i="9" s="1"/>
  <c r="C31" i="9"/>
  <c r="B31" i="9"/>
  <c r="B17" i="4"/>
  <c r="D17" i="4" s="1"/>
  <c r="J30" i="4"/>
  <c r="K30" i="4"/>
  <c r="Z16" i="8"/>
  <c r="AA16" i="8"/>
  <c r="AB16" i="8"/>
  <c r="AC16" i="8"/>
  <c r="AD16" i="8"/>
  <c r="Z17" i="8"/>
  <c r="AA17" i="8"/>
  <c r="AB17" i="8"/>
  <c r="AC17" i="8"/>
  <c r="AD17" i="8"/>
  <c r="Z18" i="8"/>
  <c r="AA18" i="8"/>
  <c r="AB18" i="8"/>
  <c r="AC18" i="8"/>
  <c r="AD18" i="8"/>
  <c r="Z19" i="8"/>
  <c r="AA19" i="8"/>
  <c r="AB19" i="8"/>
  <c r="AC19" i="8"/>
  <c r="AD19" i="8"/>
  <c r="Z20" i="8"/>
  <c r="AA20" i="8"/>
  <c r="AB20" i="8"/>
  <c r="AC20" i="8"/>
  <c r="AD20" i="8"/>
  <c r="Z21" i="8"/>
  <c r="AA21" i="8"/>
  <c r="AB21" i="8"/>
  <c r="AC21" i="8"/>
  <c r="AD21" i="8"/>
  <c r="Z22" i="8"/>
  <c r="AA22" i="8"/>
  <c r="AB22" i="8"/>
  <c r="AC22" i="8"/>
  <c r="AD22" i="8"/>
  <c r="Z23" i="8"/>
  <c r="AA23" i="8"/>
  <c r="AB23" i="8"/>
  <c r="AC23" i="8"/>
  <c r="Z24" i="8"/>
  <c r="AA24" i="8"/>
  <c r="AB24" i="8"/>
  <c r="AC24" i="8"/>
  <c r="AD24" i="8"/>
  <c r="Z25" i="8"/>
  <c r="AA25" i="8"/>
  <c r="AB25" i="8"/>
  <c r="AC25" i="8"/>
  <c r="AD25" i="8"/>
  <c r="Z26" i="8"/>
  <c r="AA26" i="8"/>
  <c r="AB26" i="8"/>
  <c r="AC26" i="8"/>
  <c r="AD26" i="8"/>
  <c r="Z27" i="8"/>
  <c r="AA27" i="8"/>
  <c r="AB27" i="8"/>
  <c r="AC27" i="8"/>
  <c r="AE27" i="8" s="1"/>
  <c r="Z28" i="8"/>
  <c r="AA28" i="8"/>
  <c r="AB28" i="8"/>
  <c r="AC28" i="8"/>
  <c r="AD28" i="8"/>
  <c r="Z29" i="8"/>
  <c r="AA29" i="8"/>
  <c r="AB29" i="8"/>
  <c r="AC29" i="8"/>
  <c r="AD29" i="8"/>
  <c r="Z31" i="8"/>
  <c r="AA31" i="8"/>
  <c r="AB31" i="8"/>
  <c r="AC31" i="8"/>
  <c r="AD31" i="8"/>
  <c r="Z32" i="8"/>
  <c r="AA32" i="8"/>
  <c r="AB32" i="8"/>
  <c r="AC32" i="8"/>
  <c r="AD32" i="8"/>
  <c r="V34" i="8"/>
  <c r="Z34" i="8"/>
  <c r="AB34" i="8"/>
  <c r="AD34" i="8"/>
  <c r="Z11" i="8"/>
  <c r="AA11" i="8"/>
  <c r="AB11" i="8"/>
  <c r="AC11" i="8"/>
  <c r="AD11" i="8"/>
  <c r="Z12" i="8"/>
  <c r="AA12" i="8"/>
  <c r="AB12" i="8"/>
  <c r="AC12" i="8"/>
  <c r="AD12" i="8"/>
  <c r="Z13" i="8"/>
  <c r="AA13" i="8"/>
  <c r="AB13" i="8"/>
  <c r="AC13" i="8"/>
  <c r="AD13" i="8"/>
  <c r="Z14" i="8"/>
  <c r="AA14" i="8"/>
  <c r="AB14" i="8"/>
  <c r="AC14" i="8"/>
  <c r="AD14" i="8"/>
  <c r="Z9" i="8"/>
  <c r="AA9" i="8"/>
  <c r="AB9" i="8"/>
  <c r="AC9" i="8"/>
  <c r="AD9" i="8"/>
  <c r="Z10" i="8"/>
  <c r="AA10" i="8"/>
  <c r="AB10" i="8"/>
  <c r="AC10" i="8"/>
  <c r="AD10" i="8"/>
  <c r="AD8" i="8"/>
  <c r="AC8" i="8"/>
  <c r="AB8" i="8"/>
  <c r="AA8" i="8"/>
  <c r="Z8" i="8"/>
  <c r="C34" i="8"/>
  <c r="E34" i="8"/>
  <c r="G34" i="8"/>
  <c r="I34" i="8"/>
  <c r="K34" i="8"/>
  <c r="M34" i="8"/>
  <c r="O34" i="8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G34" i="4"/>
  <c r="F34" i="4"/>
  <c r="B35" i="4"/>
  <c r="C35" i="4"/>
  <c r="K35" i="4" s="1"/>
  <c r="B36" i="4"/>
  <c r="C36" i="4"/>
  <c r="B37" i="4"/>
  <c r="C37" i="4"/>
  <c r="B38" i="4"/>
  <c r="C38" i="4"/>
  <c r="K38" i="4" s="1"/>
  <c r="B39" i="4"/>
  <c r="C39" i="4"/>
  <c r="K39" i="4" s="1"/>
  <c r="F26" i="5" s="1"/>
  <c r="B40" i="4"/>
  <c r="C40" i="4"/>
  <c r="B41" i="4"/>
  <c r="C41" i="4"/>
  <c r="C34" i="4"/>
  <c r="B34" i="4"/>
  <c r="U28" i="6"/>
  <c r="C8" i="6"/>
  <c r="T9" i="6"/>
  <c r="T13" i="6"/>
  <c r="T17" i="6"/>
  <c r="T21" i="6"/>
  <c r="T25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8" i="6"/>
  <c r="F27" i="6"/>
  <c r="R27" i="6" s="1"/>
  <c r="F26" i="6"/>
  <c r="R26" i="6" s="1"/>
  <c r="F25" i="6"/>
  <c r="F24" i="6"/>
  <c r="R24" i="6" s="1"/>
  <c r="F23" i="6"/>
  <c r="R23" i="6" s="1"/>
  <c r="F22" i="6"/>
  <c r="R22" i="6" s="1"/>
  <c r="F21" i="6"/>
  <c r="R21" i="6" s="1"/>
  <c r="F20" i="6"/>
  <c r="F19" i="6"/>
  <c r="R19" i="6" s="1"/>
  <c r="F18" i="6"/>
  <c r="F17" i="6"/>
  <c r="R17" i="6" s="1"/>
  <c r="F16" i="6"/>
  <c r="R16" i="6" s="1"/>
  <c r="F15" i="6"/>
  <c r="R15" i="6" s="1"/>
  <c r="F14" i="6"/>
  <c r="R14" i="6" s="1"/>
  <c r="F13" i="6"/>
  <c r="R13" i="6" s="1"/>
  <c r="F12" i="6"/>
  <c r="R12" i="6" s="1"/>
  <c r="F11" i="6"/>
  <c r="R11" i="6" s="1"/>
  <c r="F10" i="6"/>
  <c r="R10" i="6" s="1"/>
  <c r="F9" i="6"/>
  <c r="R9" i="6" s="1"/>
  <c r="F8" i="6"/>
  <c r="R8" i="6" s="1"/>
  <c r="C27" i="6"/>
  <c r="C26" i="6"/>
  <c r="O26" i="6" s="1"/>
  <c r="C25" i="6"/>
  <c r="C24" i="6"/>
  <c r="O24" i="6" s="1"/>
  <c r="C23" i="6"/>
  <c r="C22" i="6"/>
  <c r="O22" i="6" s="1"/>
  <c r="C21" i="6"/>
  <c r="C20" i="6"/>
  <c r="O20" i="6" s="1"/>
  <c r="C19" i="6"/>
  <c r="C18" i="6"/>
  <c r="O18" i="6" s="1"/>
  <c r="C17" i="6"/>
  <c r="C16" i="6"/>
  <c r="O16" i="6" s="1"/>
  <c r="C15" i="6"/>
  <c r="C14" i="6"/>
  <c r="O14" i="6" s="1"/>
  <c r="C13" i="6"/>
  <c r="C12" i="6"/>
  <c r="O12" i="6" s="1"/>
  <c r="C11" i="6"/>
  <c r="C10" i="6"/>
  <c r="O10" i="6" s="1"/>
  <c r="C9" i="6"/>
  <c r="G17" i="4"/>
  <c r="K17" i="4"/>
  <c r="F17" i="4"/>
  <c r="J17" i="4"/>
  <c r="G30" i="4"/>
  <c r="F30" i="4"/>
  <c r="C30" i="4"/>
  <c r="B30" i="4"/>
  <c r="U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U11" i="6"/>
  <c r="U10" i="6"/>
  <c r="U9" i="6"/>
  <c r="C28" i="6"/>
  <c r="AE31" i="8" l="1"/>
  <c r="L30" i="9"/>
  <c r="L29" i="9"/>
  <c r="H30" i="4"/>
  <c r="O11" i="6"/>
  <c r="Z35" i="8"/>
  <c r="J40" i="4"/>
  <c r="E27" i="5" s="1"/>
  <c r="J38" i="4"/>
  <c r="B25" i="5" s="1"/>
  <c r="L17" i="4"/>
  <c r="J41" i="4"/>
  <c r="E28" i="5" s="1"/>
  <c r="J39" i="4"/>
  <c r="E26" i="5" s="1"/>
  <c r="J37" i="4"/>
  <c r="E24" i="5" s="1"/>
  <c r="J36" i="4"/>
  <c r="E23" i="5" s="1"/>
  <c r="L30" i="4"/>
  <c r="C33" i="9"/>
  <c r="AE10" i="8"/>
  <c r="F31" i="9"/>
  <c r="F33" i="9" s="1"/>
  <c r="D38" i="4"/>
  <c r="K34" i="4"/>
  <c r="F21" i="5" s="1"/>
  <c r="K31" i="9"/>
  <c r="K33" i="9" s="1"/>
  <c r="J31" i="9"/>
  <c r="G31" i="9"/>
  <c r="D31" i="9"/>
  <c r="B33" i="9"/>
  <c r="AA15" i="8"/>
  <c r="Z15" i="8"/>
  <c r="AE11" i="8"/>
  <c r="AE12" i="8"/>
  <c r="AE9" i="8"/>
  <c r="AD15" i="8"/>
  <c r="AC15" i="8"/>
  <c r="AB15" i="8"/>
  <c r="V15" i="8"/>
  <c r="J15" i="8"/>
  <c r="N15" i="8"/>
  <c r="G15" i="8"/>
  <c r="X15" i="8"/>
  <c r="H15" i="8"/>
  <c r="P15" i="8"/>
  <c r="E15" i="8"/>
  <c r="Y15" i="8"/>
  <c r="I15" i="8"/>
  <c r="S15" i="8"/>
  <c r="W15" i="8"/>
  <c r="K15" i="8"/>
  <c r="O15" i="8"/>
  <c r="D15" i="8"/>
  <c r="B15" i="8"/>
  <c r="T15" i="8"/>
  <c r="L15" i="8"/>
  <c r="C15" i="8"/>
  <c r="U15" i="8"/>
  <c r="M15" i="8"/>
  <c r="F15" i="8"/>
  <c r="AE29" i="8"/>
  <c r="X35" i="7"/>
  <c r="T35" i="7"/>
  <c r="M35" i="7"/>
  <c r="O9" i="6"/>
  <c r="O15" i="6"/>
  <c r="O19" i="6"/>
  <c r="O23" i="6"/>
  <c r="O27" i="6"/>
  <c r="O8" i="6"/>
  <c r="R20" i="6"/>
  <c r="O13" i="6"/>
  <c r="O17" i="6"/>
  <c r="O21" i="6"/>
  <c r="O25" i="6"/>
  <c r="H40" i="4"/>
  <c r="H38" i="4"/>
  <c r="H36" i="4"/>
  <c r="H41" i="4"/>
  <c r="J35" i="4"/>
  <c r="B22" i="5" s="1"/>
  <c r="F43" i="4"/>
  <c r="E11" i="5" s="1"/>
  <c r="G43" i="4"/>
  <c r="F9" i="5" s="1"/>
  <c r="H17" i="4"/>
  <c r="R18" i="6"/>
  <c r="AE14" i="8"/>
  <c r="AE13" i="8"/>
  <c r="AE8" i="8"/>
  <c r="AE26" i="8"/>
  <c r="AE25" i="8"/>
  <c r="AE20" i="8"/>
  <c r="AE19" i="8"/>
  <c r="AE16" i="8"/>
  <c r="AE32" i="8"/>
  <c r="AE28" i="8"/>
  <c r="AE24" i="8"/>
  <c r="AE22" i="8"/>
  <c r="AE21" i="8"/>
  <c r="AE18" i="8"/>
  <c r="AE17" i="8"/>
  <c r="B34" i="8"/>
  <c r="P34" i="8"/>
  <c r="N34" i="8"/>
  <c r="L34" i="8"/>
  <c r="J34" i="8"/>
  <c r="H34" i="8"/>
  <c r="F34" i="8"/>
  <c r="D34" i="8"/>
  <c r="T34" i="8"/>
  <c r="AC34" i="8"/>
  <c r="AA34" i="8"/>
  <c r="U34" i="8"/>
  <c r="T27" i="6"/>
  <c r="T23" i="6"/>
  <c r="T19" i="6"/>
  <c r="T15" i="6"/>
  <c r="T11" i="6"/>
  <c r="T8" i="6"/>
  <c r="T26" i="6"/>
  <c r="T24" i="6"/>
  <c r="T22" i="6"/>
  <c r="T20" i="6"/>
  <c r="T18" i="6"/>
  <c r="T16" i="6"/>
  <c r="T14" i="6"/>
  <c r="T12" i="6"/>
  <c r="T10" i="6"/>
  <c r="R25" i="6"/>
  <c r="R28" i="6"/>
  <c r="D30" i="4"/>
  <c r="H34" i="4"/>
  <c r="H39" i="4"/>
  <c r="H35" i="4"/>
  <c r="H37" i="4"/>
  <c r="D37" i="4"/>
  <c r="D34" i="4"/>
  <c r="C26" i="5"/>
  <c r="K41" i="4"/>
  <c r="F28" i="5" s="1"/>
  <c r="D35" i="4"/>
  <c r="B23" i="5"/>
  <c r="B43" i="4"/>
  <c r="D39" i="4"/>
  <c r="E25" i="5"/>
  <c r="D41" i="4"/>
  <c r="J34" i="4"/>
  <c r="K37" i="4"/>
  <c r="K40" i="4"/>
  <c r="K36" i="4"/>
  <c r="F23" i="5" s="1"/>
  <c r="C43" i="4"/>
  <c r="C12" i="5" s="1"/>
  <c r="F25" i="5"/>
  <c r="D40" i="4"/>
  <c r="C25" i="5"/>
  <c r="F22" i="5"/>
  <c r="C22" i="5"/>
  <c r="D36" i="4"/>
  <c r="O28" i="6"/>
  <c r="B28" i="5" l="1"/>
  <c r="AF35" i="7"/>
  <c r="B26" i="5"/>
  <c r="L38" i="4"/>
  <c r="L39" i="4"/>
  <c r="J43" i="4"/>
  <c r="H12" i="5" s="1"/>
  <c r="B27" i="5"/>
  <c r="H27" i="5" s="1"/>
  <c r="L31" i="9"/>
  <c r="H31" i="9"/>
  <c r="B24" i="5"/>
  <c r="H24" i="5" s="1"/>
  <c r="E22" i="5"/>
  <c r="H22" i="5" s="1"/>
  <c r="L40" i="4"/>
  <c r="B9" i="5"/>
  <c r="L35" i="4"/>
  <c r="L37" i="4"/>
  <c r="I26" i="5"/>
  <c r="X35" i="8"/>
  <c r="AE34" i="8"/>
  <c r="D33" i="9"/>
  <c r="J33" i="9"/>
  <c r="L33" i="9" s="1"/>
  <c r="G33" i="9"/>
  <c r="H33" i="9" s="1"/>
  <c r="C23" i="5"/>
  <c r="C21" i="5"/>
  <c r="C9" i="5"/>
  <c r="AE15" i="8"/>
  <c r="K30" i="8"/>
  <c r="D30" i="8"/>
  <c r="P30" i="8"/>
  <c r="X30" i="8"/>
  <c r="C30" i="8"/>
  <c r="T30" i="8"/>
  <c r="E30" i="8"/>
  <c r="B30" i="8"/>
  <c r="Z30" i="8"/>
  <c r="AD30" i="8"/>
  <c r="H30" i="8"/>
  <c r="W30" i="8"/>
  <c r="V30" i="8"/>
  <c r="Y30" i="8"/>
  <c r="AA30" i="8"/>
  <c r="G30" i="8"/>
  <c r="S30" i="8"/>
  <c r="J30" i="8"/>
  <c r="M30" i="8"/>
  <c r="U30" i="8"/>
  <c r="AB30" i="8"/>
  <c r="O30" i="8"/>
  <c r="L30" i="8"/>
  <c r="N30" i="8"/>
  <c r="F30" i="8"/>
  <c r="I30" i="8"/>
  <c r="AC30" i="8"/>
  <c r="E16" i="5"/>
  <c r="E13" i="5"/>
  <c r="E14" i="5"/>
  <c r="F16" i="5"/>
  <c r="L36" i="4"/>
  <c r="E15" i="5"/>
  <c r="E12" i="5"/>
  <c r="H43" i="4"/>
  <c r="E9" i="5"/>
  <c r="F12" i="5"/>
  <c r="E10" i="5"/>
  <c r="F15" i="5"/>
  <c r="F11" i="5"/>
  <c r="F10" i="5"/>
  <c r="F14" i="5"/>
  <c r="F13" i="5"/>
  <c r="C14" i="5"/>
  <c r="C11" i="5"/>
  <c r="L41" i="4"/>
  <c r="C13" i="5"/>
  <c r="C28" i="5"/>
  <c r="B15" i="5"/>
  <c r="F27" i="5"/>
  <c r="H23" i="5"/>
  <c r="C27" i="5"/>
  <c r="K43" i="4"/>
  <c r="H28" i="5"/>
  <c r="H26" i="5"/>
  <c r="B14" i="5"/>
  <c r="B10" i="5"/>
  <c r="B11" i="5"/>
  <c r="B16" i="5"/>
  <c r="B13" i="5"/>
  <c r="B12" i="5"/>
  <c r="C24" i="5"/>
  <c r="F24" i="5"/>
  <c r="B21" i="5"/>
  <c r="E21" i="5"/>
  <c r="H25" i="5"/>
  <c r="D43" i="4"/>
  <c r="C16" i="5"/>
  <c r="L34" i="4"/>
  <c r="C15" i="5"/>
  <c r="C10" i="5"/>
  <c r="I25" i="5"/>
  <c r="I22" i="5"/>
  <c r="H16" i="5" l="1"/>
  <c r="H13" i="5"/>
  <c r="H10" i="5"/>
  <c r="L43" i="4"/>
  <c r="H11" i="5"/>
  <c r="H9" i="5"/>
  <c r="E30" i="5"/>
  <c r="H15" i="5"/>
  <c r="H14" i="5"/>
  <c r="B30" i="5"/>
  <c r="I28" i="5"/>
  <c r="I23" i="5"/>
  <c r="I21" i="5"/>
  <c r="AE30" i="8"/>
  <c r="D33" i="8"/>
  <c r="M33" i="8"/>
  <c r="N33" i="8"/>
  <c r="I33" i="8"/>
  <c r="C33" i="8"/>
  <c r="AB33" i="8"/>
  <c r="B33" i="8"/>
  <c r="AD33" i="8"/>
  <c r="S33" i="8"/>
  <c r="E33" i="8"/>
  <c r="X33" i="8"/>
  <c r="G33" i="8"/>
  <c r="U33" i="8"/>
  <c r="H33" i="8"/>
  <c r="L33" i="8"/>
  <c r="F33" i="8"/>
  <c r="AC33" i="8"/>
  <c r="W33" i="8"/>
  <c r="P33" i="8"/>
  <c r="Z33" i="8"/>
  <c r="K33" i="8"/>
  <c r="J33" i="8"/>
  <c r="O33" i="8"/>
  <c r="T33" i="8"/>
  <c r="AA33" i="8"/>
  <c r="V33" i="8"/>
  <c r="Y33" i="8"/>
  <c r="I27" i="5"/>
  <c r="F18" i="5"/>
  <c r="E18" i="5"/>
  <c r="C18" i="5"/>
  <c r="I16" i="5"/>
  <c r="B18" i="5"/>
  <c r="I9" i="5"/>
  <c r="I13" i="5"/>
  <c r="I15" i="5"/>
  <c r="I10" i="5"/>
  <c r="C30" i="5"/>
  <c r="I11" i="5"/>
  <c r="I12" i="5"/>
  <c r="I14" i="5"/>
  <c r="F30" i="5"/>
  <c r="H21" i="5"/>
  <c r="I24" i="5"/>
  <c r="H18" i="5" l="1"/>
  <c r="H30" i="5"/>
  <c r="AF33" i="7"/>
  <c r="AC35" i="8"/>
  <c r="AE33" i="8"/>
  <c r="V35" i="8"/>
  <c r="C35" i="8"/>
  <c r="P35" i="8"/>
  <c r="AF27" i="7"/>
  <c r="B35" i="8"/>
  <c r="AF18" i="7"/>
  <c r="J35" i="8"/>
  <c r="AF24" i="7"/>
  <c r="AD35" i="8"/>
  <c r="AF23" i="7"/>
  <c r="AF17" i="7"/>
  <c r="AF16" i="7"/>
  <c r="AA35" i="8"/>
  <c r="I35" i="8"/>
  <c r="AF21" i="7"/>
  <c r="AF10" i="7"/>
  <c r="AF32" i="7"/>
  <c r="K35" i="8"/>
  <c r="AF13" i="7"/>
  <c r="AF31" i="7"/>
  <c r="AF30" i="7"/>
  <c r="AF25" i="7"/>
  <c r="E35" i="8"/>
  <c r="U35" i="8"/>
  <c r="N35" i="8"/>
  <c r="AF29" i="7"/>
  <c r="AF34" i="7"/>
  <c r="AF14" i="7"/>
  <c r="D35" i="8"/>
  <c r="AF20" i="7"/>
  <c r="F35" i="8"/>
  <c r="AF9" i="7"/>
  <c r="H35" i="8"/>
  <c r="G35" i="8"/>
  <c r="AF11" i="7"/>
  <c r="AF26" i="7"/>
  <c r="AF12" i="7"/>
  <c r="AF8" i="7"/>
  <c r="AB35" i="8"/>
  <c r="O35" i="8"/>
  <c r="AF19" i="7"/>
  <c r="AF22" i="7"/>
  <c r="L35" i="8"/>
  <c r="AF15" i="7"/>
  <c r="AF28" i="7"/>
  <c r="M35" i="8"/>
  <c r="Y35" i="8"/>
  <c r="T35" i="8"/>
  <c r="S35" i="8"/>
  <c r="W35" i="8"/>
  <c r="I18" i="5"/>
  <c r="I30" i="5"/>
  <c r="AE35" i="8" l="1"/>
</calcChain>
</file>

<file path=xl/sharedStrings.xml><?xml version="1.0" encoding="utf-8"?>
<sst xmlns="http://schemas.openxmlformats.org/spreadsheetml/2006/main" count="3914" uniqueCount="440">
  <si>
    <t>Classi di percorrenza</t>
  </si>
  <si>
    <t>Conto proprio</t>
  </si>
  <si>
    <t>Conto terzi</t>
  </si>
  <si>
    <t>Totale</t>
  </si>
  <si>
    <t xml:space="preserve">                              </t>
  </si>
  <si>
    <t>Trasporti interni</t>
  </si>
  <si>
    <t>Trasporti internazionali</t>
  </si>
  <si>
    <t>Trasporti complessivi</t>
  </si>
  <si>
    <t>Gruppi merceologici</t>
  </si>
  <si>
    <t>Trasporti locali (fino a 50 km)</t>
  </si>
  <si>
    <t>Totale trasporti</t>
  </si>
  <si>
    <t xml:space="preserve">                                     </t>
  </si>
  <si>
    <t>%</t>
  </si>
  <si>
    <t xml:space="preserve">% sul totale </t>
  </si>
  <si>
    <t xml:space="preserve">             </t>
  </si>
  <si>
    <t>Regioni di destinazione</t>
  </si>
  <si>
    <t xml:space="preserve">Regioni di origine      </t>
  </si>
  <si>
    <t>Piemonte</t>
  </si>
  <si>
    <t xml:space="preserve">Valle 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</si>
  <si>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</si>
  <si>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</si>
  <si>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</si>
  <si>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</si>
  <si>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</si>
  <si>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</si>
  <si>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</si>
  <si>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</si>
  <si>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</si>
  <si>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</si>
  <si>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</si>
  <si>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</si>
  <si>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</si>
  <si>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</si>
  <si>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</si>
  <si>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Mezzogiorno</t>
  </si>
  <si>
    <t>Italia</t>
  </si>
  <si>
    <t>Estero</t>
  </si>
  <si>
    <t>d' Aosta</t>
  </si>
  <si>
    <t>Friuli-Venezia Giulia</t>
  </si>
  <si>
    <t>Emilia-Romagna</t>
  </si>
  <si>
    <t>Fino a 50 km</t>
  </si>
  <si>
    <t>51-100 km</t>
  </si>
  <si>
    <t>101-150 km</t>
  </si>
  <si>
    <t>151-200 km</t>
  </si>
  <si>
    <t>201-300 km</t>
  </si>
  <si>
    <t>301-400 km</t>
  </si>
  <si>
    <t>401-500 km</t>
  </si>
  <si>
    <t>oltre 500 km</t>
  </si>
  <si>
    <t>Composizione percentuale</t>
  </si>
  <si>
    <t>Trasporti su distanze medio lunghe</t>
  </si>
  <si>
    <t>Composizione percentuale per classe di percorrenza</t>
  </si>
  <si>
    <t>Composizione percentuale per titolo di trasporto</t>
  </si>
  <si>
    <t>Tonnellate</t>
  </si>
  <si>
    <t>Composizione percentuale delle tonnellate per Regione di origine</t>
  </si>
  <si>
    <t>Bolzano-Bozen</t>
  </si>
  <si>
    <t>Trento</t>
  </si>
  <si>
    <t>Bolzano</t>
  </si>
  <si>
    <t>Bozen</t>
  </si>
  <si>
    <t xml:space="preserve">Emilia </t>
  </si>
  <si>
    <t>Romagna</t>
  </si>
  <si>
    <t>Tonnellate e composizione percentuale</t>
  </si>
  <si>
    <t>Prod. dell'Agricoltura,della Caccia e della Silvicoltura; Pesci ed Altri Prodotti della Pesca (Fiori,Animali Vivi,Latte Crudo)</t>
  </si>
  <si>
    <t>Carboni Fossili e Ligniti; Petrolio Greggio e Gas Naturale</t>
  </si>
  <si>
    <t>Minerali Metalliferi ed altri Prodotti delle Miniere e delle Cave;Torba; Uranio e Torio (Concimi Minerali,Sale,Pietre,Ghiaia)</t>
  </si>
  <si>
    <t>Prodotti Alimentari,Bevande e Tabacchi (Carni,Pelli Gregge,Pesci Trasformati e Conservati,Oli e Grassi Vegetali e Animali,Prodotti Lattiero-Caseari)</t>
  </si>
  <si>
    <t>Prodotti dell'Industria Tessile e dell'Industria dell'Abbigliamento; Cuoio e Prodotti in Cuoio</t>
  </si>
  <si>
    <t>Legno e Prodotti in Legno e Sughero (Esclusi i Mobili), Articolo di Paglia e Materiali da Intreccio, Pasta di Carta, Carta e Prodotti di Carta,Stampati e Supporti Registrati</t>
  </si>
  <si>
    <t>Coke e Prodotti Petroliferi Raffinati</t>
  </si>
  <si>
    <t>Prodotti Chimici e Fibre Sintetiche e Artificiali; Articoli in Gomma e in Materie Plastiche; Combustibili Nucleari (Prodotti Farmaceutici, Pesticidi,Altri Prodotti Chimici per L'Agricoltuta)</t>
  </si>
  <si>
    <t>Altri Prodotti della Lavorazione di Minerali Non Metalliferi (Vetro,Oggetti di Vetro,Prodotti Ceramici e in Porcellana, Cemento,Calce,Altri Materiali da Costruzione)</t>
  </si>
  <si>
    <t>Metalli; Manufatti in Metallo, Escluse la Macchine e gli Apparecchi Meccanici (Tubi,Caldaie,Ferramenta,Armi,Altri Manufatti in Metallo)</t>
  </si>
  <si>
    <t>Macchine ed Apparecchi Meccanici;Macchine per Ufficio,Elaboratori e Sistemi Informatici;Macchine ed Apparecchi Elettrici;Apparecchi Radiotelevisivi e Apparecchi per le Comunicazioni;Apparecchi Medicali,Apparecchi di Precisione e Strumenti Ottici;</t>
  </si>
  <si>
    <t>Mezzi di Trasporto</t>
  </si>
  <si>
    <t>Mobili; Altri Manufatti</t>
  </si>
  <si>
    <t>Materie Prime Secondarie; Rifiuti Urbani e Altri Rifiuti</t>
  </si>
  <si>
    <t>Posta, Pacchi</t>
  </si>
  <si>
    <t>Attrezzature e Materiali Utilizzati nel Tasporto di Merci (Conteiner e Casse Mobili Usati, Vuoti,Pallet e Altri Materiali d'Imballaggio Usati, Vuoti)</t>
  </si>
  <si>
    <t>Merci Trasportate nell'ambito di Traslochi (Uffici e Abitazioni); Bagagli e Articoli Viaggianti come Bagaglio Accompagnato; Autoveicoli Trasportati per Riparazione; Altre Merci Non Destinabili alla Vendita (Materiale per Ponteggi)</t>
  </si>
  <si>
    <t>Merci Raggruppate, Merci di Vario Tipo Trasportate Insieme</t>
  </si>
  <si>
    <t>Merci Non Individuabili; Merci che per un Qualunque Motivo Non Possono Essere Individuate e Quindi Non Possono Essere Attribuite ai Gruppi 1-16</t>
  </si>
  <si>
    <t>Altre Merci</t>
  </si>
  <si>
    <t>Friuli</t>
  </si>
  <si>
    <t>Venezia Giulia</t>
  </si>
  <si>
    <t>Nord</t>
  </si>
  <si>
    <t>Centro</t>
  </si>
  <si>
    <t>Valle d'Aosta/Vallée d'Aoste</t>
  </si>
  <si>
    <t>Trentino-Alto Adige/Südtirol</t>
  </si>
  <si>
    <t>Trentino- Alto</t>
  </si>
  <si>
    <t xml:space="preserve"> Adige/Südtirol</t>
  </si>
  <si>
    <t>v.a.</t>
  </si>
  <si>
    <t>Tkm (migliaia)</t>
  </si>
  <si>
    <t>Km medi</t>
  </si>
  <si>
    <t>Per Regione di origine  si intendono le Regioni italiane e l'estero.</t>
  </si>
  <si>
    <t>Per Regione di origine e destinazione si intendono le Regioni italiane e l'estero.</t>
  </si>
  <si>
    <t>% sul totale complessivo</t>
  </si>
  <si>
    <t>..</t>
  </si>
  <si>
    <t>&lt;?xml version="1.0"?&gt;&lt;WebTableParameter xmlns:xsd="http://www.w3.org/2001/XMLSchema" xmlns:xsi="http://www.w3.org/2001/XMLSchema-instance" xmlns=""&gt;&lt;DataTable Code="DCSC_TRAMERCIS2" HasMetadata="true"&gt;&lt;Name LocaleIsoCode="fr"&gt;Trasporto merci su strada per tipo di trasporto&lt;/Name&gt;&lt;Dimension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Code="GC_TON"&gt;&lt;Name LocaleIsoCode="fr"&gt;merce trasportata - tonnellate&lt;/Name&gt;&lt;/Member&gt;&lt;Member Code="GC_TKM"&gt;&lt;Name LocaleIsoCode="fr"&gt;merce trasportata - tonnellate-chilometro (migliaia)&lt;/Name&gt;&lt;/Member&gt;&lt;Member Code="AD_KM"&gt;&lt;Name LocaleIsoCode="fr"&gt;distanza media percorsa dalla merce - km&lt;/Name&gt;&lt;/Member&gt;&lt;/Dimension&gt;&lt;Dimension Code="TRASPORTO_TIPO" CommonCode="TRASPORTO_TIPO" Display="labels"&gt;&lt;Name LocaleIsoCode="fr"&gt;Tipo di trasporto &lt;/Name&gt;&lt;Member Code="DOM"&gt;&lt;Name LocaleIsoCode="fr"&gt;interno&lt;/Name&gt;&lt;/Member&gt;&lt;Member Code="INT"&gt;&lt;Name LocaleIsoCode="fr"&gt;internazionale&lt;/Name&gt;&lt;/Member&gt;&lt;/Dimension&gt;&lt;Dimension Code="NST2007" CommonCode="NST2007" Display="labels"&gt;&lt;Name LocaleIsoCode="fr"&gt;Tipo di merce&lt;/Name&gt;&lt;Member Code="ALL"&gt;&lt;Name LocaleIsoCode="fr"&gt;tutte le voci&lt;/Name&gt;&lt;/Member&gt;&lt;/Dimension&gt;&lt;Dimension Code="TIT_POSSESSO" CommonCode="TIT_POSSESSO" Display="labels"&gt;&lt;Name LocaleIsoCode="fr"&gt;Titolo di trasporto&lt;/Name&gt;&lt;Member Code="ALL"&gt;&lt;Name LocaleIsoCode="fr"&gt;tutte le voci&lt;/Name&gt;&lt;/Member&gt;&lt;Member Code="P"&gt;&lt;Name LocaleIsoCode="fr"&gt;conto proprio&lt;/Name&gt;&lt;/Member&gt;&lt;Member Code="T"&gt;&lt;Name LocaleIsoCode="fr"&gt;conto terzi&lt;/Name&gt;&lt;/Member&gt;&lt;/Dimension&gt;&lt;Dimension Code="LUNGHEZZA" CommonCode="LUNGHEZZA" Display="labels"&gt;&lt;Name LocaleIsoCode="fr"&gt;Classe di percorrenza&lt;/Name&gt;&lt;Member Code="KM_UN_50"&gt;&lt;Name LocaleIsoCode="fr"&gt;fino a 50 km &lt;/Name&gt;&lt;/Member&gt;&lt;Member Code="KM_51_100"&gt;&lt;Name LocaleIsoCode="fr"&gt;51-100 km&lt;/Name&gt;&lt;/Member&gt;&lt;Member Code="KM_101_150"&gt;&lt;Name LocaleIsoCode="fr"&gt;101-150 km&lt;/Name&gt;&lt;/Member&gt;&lt;Member Code="KM_151_200"&gt;&lt;Name LocaleIsoCode="fr"&gt;151-200 km&lt;/Name&gt;&lt;/Member&gt;&lt;Member Code="KM_201_300"&gt;&lt;Name LocaleIsoCode="fr"&gt;201-300 km&lt;/Name&gt;&lt;/Member&gt;&lt;Member Code="KM_301_400"&gt;&lt;Name LocaleIsoCode="fr"&gt;301-400 km&lt;/Name&gt;&lt;/Member&gt;&lt;Member Code="KM_401_500"&gt;&lt;Name LocaleIsoCode="fr"&gt;401-500 km&lt;/Name&gt;&lt;/Member&gt;&lt;Member Code="KM_GE_500"&gt;&lt;Name LocaleIsoCode="fr"&gt;501 km e più&lt;/Name&gt;&lt;/Member&gt;&lt;Member Code="TOTAL"&gt;&lt;Name LocaleIsoCode="fr"&gt;totale &lt;/Name&gt;&lt;/Member&gt;&lt;/Dimension&gt;&lt;Dimension Code="TIME" CommonCode="TIME"&gt;&lt;Name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Code="TIT_POSSESSO" CommonCode="TIT_POSSESSO" /&gt;&lt;Dimension Code="TIPO_DATO7" CommonCode="TIPO_DATO7" /&gt;&lt;/Tabulation&gt;&lt;Tabulation Axis="vertical"&gt;&lt;Dimension Code="TRASPORTO_TIPO" CommonCode="TRASPORTO_TIPO" /&gt;&lt;Dimension Code="LUNGHEZZA" CommonCode="LUNGHEZZA" /&gt;&lt;/Tabulation&gt;&lt;Tabulation Axis="page"&gt;&lt;Dimension Code="ITTER107" CommonCode="ITTER107" /&gt;&lt;Dimension Code="NST2007" CommonCode="NST2007" /&gt;&lt;Dimension Code="TIME" CommonCode="TIME"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fr&lt;/AbsoluteUri&gt;&lt;/Query&gt;&lt;/WebTableParameter&gt;</t>
  </si>
  <si>
    <t>Trasporto merci su strada per tipo di trasporto I.Stat export</t>
  </si>
  <si>
    <t>Territorio di immatricolazione automezzo</t>
  </si>
  <si>
    <t>Tipo di merce</t>
  </si>
  <si>
    <t>tutte le voci</t>
  </si>
  <si>
    <t>Anno</t>
  </si>
  <si>
    <t>Titolo di trasporto</t>
  </si>
  <si>
    <t>conto proprio</t>
  </si>
  <si>
    <t>conto terzi</t>
  </si>
  <si>
    <t>Tipo aggregato</t>
  </si>
  <si>
    <t>merce trasportata - tonnellate</t>
  </si>
  <si>
    <t>merce trasportata - tonnellate-chilometro (migliaia)</t>
  </si>
  <si>
    <t>distanza media percorsa dalla merce - km</t>
  </si>
  <si>
    <t xml:space="preserve">Tipo di trasporto </t>
  </si>
  <si>
    <t>Classe di percorrenza</t>
  </si>
  <si>
    <t/>
  </si>
  <si>
    <t>interno</t>
  </si>
  <si>
    <t xml:space="preserve">fino a 50 km </t>
  </si>
  <si>
    <t>501 km e più</t>
  </si>
  <si>
    <t xml:space="preserve">totale </t>
  </si>
  <si>
    <t>internazionale</t>
  </si>
  <si>
    <t>Totale/1000</t>
  </si>
  <si>
    <t>&lt;?xml version="1.0"?&gt;&lt;WebTableParameter xmlns:xsd="http://www.w3.org/2001/XMLSchema" xmlns:xsi="http://www.w3.org/2001/XMLSchema-instance" xmlns=""&gt;&lt;DataTable Code="DCSC_TRAMERCIS1" HasMetadata="true"&gt;&lt;Name LocaleIsoCode="fr"&gt;Trasporto merci su strada 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Code="GC_TON"&gt;&lt;Name LocaleIsoCode="fr"&gt;merce trasportata - tonnellate&lt;/Name&gt;&lt;/Member&gt;&lt;Member Code="GC_TKM"&gt;&lt;Name LocaleIsoCode="fr"&gt;merce trasportata - tonnellate-chilometro (migliaia)&lt;/Name&gt;&lt;/Member&gt;&lt;/Dimension&gt;&lt;Dimension Code="ISO_CARICO" CommonCode="ISO" Display="labels"&gt;&lt;Name LocaleIsoCode="fr"&gt;Territorio di carico&lt;/Name&gt;&lt;Member Code="WORLD"&gt;&lt;Name LocaleIsoCode="fr"&gt;Mondo&lt;/Name&gt;&lt;/Member&gt;&lt;/Dimension&gt;&lt;Dimension Code="ISO_SCARICO" CommonCode="ISO" Display="labels"&gt;&lt;Name LocaleIsoCode="fr"&gt;Territorio di scarico&lt;/Name&gt;&lt;Member Code="WORLD"&gt;&lt;Name LocaleIsoCode="fr"&gt;Mondo&lt;/Name&gt;&lt;/Member&gt;&lt;/Dimension&gt;&lt;Dimension Code="NST2007" CommonCode="NST2007" Display="labels"&gt;&lt;Name LocaleIsoCode="fr"&gt;Tipo di merce&lt;/Name&gt;&lt;Member Code="ALL"&gt;&lt;Name LocaleIsoCode="fr"&gt;tutte le voci&lt;/Name&gt;&lt;ChildMember Code="01"&gt;&lt;Name LocaleIsoCode="fr"&gt;prodotti dell'agricoltura, della caccia e della silvicoltura, pesci ed altri prodotti della pesca&lt;/Name&gt;&lt;/ChildMember&gt;&lt;ChildMember Code="02"&gt;&lt;Name LocaleIsoCode="fr"&gt;carboni fossili e ligniti, petrolio greggio e gas naturale&lt;/Name&gt;&lt;/ChildMember&gt;&lt;ChildMember Code="03"&gt;&lt;Name LocaleIsoCode="fr"&gt;minerali metalliferi ed altri prodotti delle miniere e delle cave, torba, uranio e torio&lt;/Name&gt;&lt;/ChildMember&gt;&lt;ChildMember Code="04"&gt;&lt;Name LocaleIsoCode="fr"&gt;prodotti alimentari, bevande e tabacchi&lt;/Name&gt;&lt;/ChildMember&gt;&lt;ChildMember Code="05"&gt;&lt;Name LocaleIsoCode="fr"&gt;prodotti dell'industria tessile e dell'industria dell'abbigliamento, cuoio e prodotti in cuoio&lt;/Name&gt;&lt;/ChildMember&gt;&lt;ChildMember Code="06"&gt;&lt;Name LocaleIsoCode="fr"&gt;legno e prodotti in legno e sughero (esclusi i mobili), articoli di paglia e materiali da intreccio, pasta da carta, carta e prodotti di carta, stampati e supporti registrati&lt;/Name&gt;&lt;/ChildMember&gt;&lt;ChildMember Code="07"&gt;&lt;Name LocaleIsoCode="fr"&gt;coke e prodotti petroliferi raffinati&lt;/Name&gt;&lt;/ChildMember&gt;&lt;ChildMember Code="08"&gt;&lt;Name LocaleIsoCode="fr"&gt;prodotti chimici e fibre sintetiche e artificiali, articoli in gomma e in materie plastiche, combustibili nucleari&lt;/Name&gt;&lt;/ChildMember&gt;&lt;ChildMember Code="09"&gt;&lt;Name LocaleIsoCode="fr"&gt;altri prodotti della lavorazione di minerali non metalliferi&lt;/Name&gt;&lt;/ChildMember&gt;&lt;ChildMember Code="10"&gt;&lt;Name LocaleIsoCode="fr"&gt;metalli, manufatti in metallo, escluse le macchine e gli apparecchi meccanici&lt;/Name&gt;&lt;/ChildMember&gt;&lt;ChildMember Code="11"&gt;&lt;Name LocaleIsoCode="fr"&gt;macchine ed apparecchi meccanici n.c.a., macchine per ufficio, elaboratori e sistemi informatici, macchine ed apparecchi elettrici n.c.a., apparecchi radiotelevisivi e apparecchiature per le comunicazioni, apparecchi medicali, apparecchi di precisione e strumenti ottici, orologi&lt;/Name&gt;&lt;/ChildMember&gt;&lt;ChildMember Code="12"&gt;&lt;Name LocaleIsoCode="fr"&gt;mezzi di trasporto&lt;/Name&gt;&lt;/ChildMember&gt;&lt;ChildMember Code="13"&gt;&lt;Name LocaleIsoCode="fr"&gt;mobili, altri manufatti n.c.a.&lt;/Name&gt;&lt;/ChildMember&gt;&lt;ChildMember Code="14"&gt;&lt;Name LocaleIsoCode="fr"&gt;materie prime secondarie, rifiuti urbani e altri rifiuti&lt;/Name&gt;&lt;/ChildMember&gt;&lt;ChildMember Code="15"&gt;&lt;Name LocaleIsoCode="fr"&gt;posta, pacchi&lt;/Name&gt;&lt;/ChildMember&gt;&lt;ChildMember Code="16"&gt;&lt;Name LocaleIsoCode="fr"&gt;attrezzature e materiali utilizzati nel trasporto di merci&lt;/Name&gt;&lt;/ChildMember&gt;&lt;ChildMember Code="17"&gt;&lt;Name LocaleIsoCode="fr"&gt;merci trasportate nell'ambito di traslochi (uffici e abitazioni), bagagli e articoli viaggianti come bagaglio accompagnato, autoveicoli trasportati per riparazione, altre merci non destinabili alla vendita n.c.a.&lt;/Name&gt;&lt;/ChildMember&gt;&lt;ChildMember Code="18"&gt;&lt;Name LocaleIsoCode="fr"&gt;merci raggruppate: merci di vario tipo trasportate insieme&lt;/Name&gt;&lt;/ChildMember&gt;&lt;ChildMember Code="19"&gt;&lt;Name LocaleIsoCode="fr"&gt;merci non individuabili: merci che per un qualunque motivo non possono essere individuate e quindi non possono essere attribuite ai gruppi 01-16&lt;/Name&gt;&lt;/ChildMember&gt;&lt;ChildMember Code="20"&gt;&lt;Name LocaleIsoCode="fr"&gt;altre merci n.c.a.&lt;/Name&gt;&lt;/ChildMember&gt;&lt;/Member&gt;&lt;/Dimension&gt;&lt;Dimension Code="TIT_POSSESSO" CommonCode="TIT_POSSESSO" Display="labels"&gt;&lt;Name LocaleIsoCode="fr"&gt;Titolo di trasporto&lt;/Name&gt;&lt;Member Code="ALL"&gt;&lt;Name LocaleIsoCode="fr"&gt;tutte le voci&lt;/Name&gt;&lt;/Member&gt;&lt;Member Code="P"&gt;&lt;Name LocaleIsoCode="fr"&gt;conto proprio&lt;/Name&gt;&lt;/Member&gt;&lt;Member Code="T"&gt;&lt;Name LocaleIsoCode="fr"&gt;conto terzi&lt;/Name&gt;&lt;/Member&gt;&lt;/Dimension&gt;&lt;Dimension Code="LUNGHEZZA" CommonCode="LUNGHEZZA" Display="labels"&gt;&lt;Name LocaleIsoCode="fr"&gt;Classe di percorrenza&lt;/Name&gt;&lt;Member Code="KM_UN_50" HasMetadata="true"&gt;&lt;Name LocaleIsoCode="fr"&gt;fino a 50 km &lt;/Name&gt;&lt;/Member&gt;&lt;Member Code="KM_GE_50" HasMetadata="true"&gt;&lt;Name LocaleIsoCode="fr"&gt;51 km e più &lt;/Name&gt;&lt;/Member&gt;&lt;Member Code="TOTAL"&gt;&lt;Name LocaleIsoCode="fr"&gt;totale &lt;/Name&gt;&lt;/Member&gt;&lt;/Dimension&gt;&lt;Dimension Code="TIME" CommonCode="TIME" Display="labels"&gt;&lt;Name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Code="LUNGHEZZA" CommonCode="LUNGHEZZA" /&gt;&lt;Dimension Code="TIPO_DATO7" CommonCode="TIPO_DATO7" /&gt;&lt;/Tabulation&gt;&lt;Tabulation Axis="vertical"&gt;&lt;Dimension Code="TIT_POSSESSO" CommonCode="TIT_POSSESSO" /&gt;&lt;Dimension Code="NST2007" CommonCode="NST2007" /&gt;&lt;/Tabulation&gt;&lt;Tabulation Axis="page"&gt;&lt;Dimension Code="ITTER107" CommonCode="ITTER107" /&gt;&lt;Dimension Code="ISO_CARICO" CommonCode="ISO" /&gt;&lt;Dimension Code="ISO_SCARICO" CommonCode="ISO" /&gt;&lt;Dimension Code="TIME" CommonCode="TIME"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4071&amp;amp;QueryType=Public&amp;amp;Lang=fr&lt;/AbsoluteUri&gt;&lt;/Query&gt;&lt;/WebTableParameter&gt;</t>
  </si>
  <si>
    <t>Trasporto merci su strada  I.Stat export</t>
  </si>
  <si>
    <t>Territorio di carico</t>
  </si>
  <si>
    <t>Mondo</t>
  </si>
  <si>
    <t>Territorio di scarico</t>
  </si>
  <si>
    <t xml:space="preserve">51 km e più </t>
  </si>
  <si>
    <t xml:space="preserve">  prodotti dell'agricoltura, della caccia e della silvicoltura, pesci ed altri prodotti della pesca</t>
  </si>
  <si>
    <t xml:space="preserve">  carboni fossili e ligniti, petrolio greggio e gas naturale</t>
  </si>
  <si>
    <t xml:space="preserve">  minerali metalliferi ed altri prodotti delle miniere e delle cave, torba, uranio e torio</t>
  </si>
  <si>
    <t xml:space="preserve">  prodotti alimentari, bevande e tabacchi</t>
  </si>
  <si>
    <t xml:space="preserve">  prodotti dell'industria tessile e dell'industria dell'abbigliamento, cuoio e prodotti in cuoio</t>
  </si>
  <si>
    <t xml:space="preserve">  legno e prodotti in legno e sughero (esclusi i mobili), articoli di paglia e materiali da intreccio, pasta da carta, carta e prodotti di carta, stampati e supporti registrati</t>
  </si>
  <si>
    <t xml:space="preserve">  coke e prodotti petroliferi raffinati</t>
  </si>
  <si>
    <t xml:space="preserve">  prodotti chimici e fibre sintetiche e artificiali, articoli in gomma e in materie plastiche, combustibili nucleari</t>
  </si>
  <si>
    <t xml:space="preserve">  altri prodotti della lavorazione di minerali non metalliferi</t>
  </si>
  <si>
    <t xml:space="preserve">  metalli, manufatti in metallo, escluse le macchine e gli apparecchi meccanici</t>
  </si>
  <si>
    <t xml:space="preserve">  macchine ed apparecchi meccanici n.c.a., macchine per ufficio, elaboratori e sistemi informatici, macchine ed apparecchi elettrici n.c.a., apparecchi radiotelevisivi e apparecchiature per le comunicazioni, apparecchi medicali, apparecchi di precisione e strumenti ottici, orologi</t>
  </si>
  <si>
    <t xml:space="preserve">  mezzi di trasporto</t>
  </si>
  <si>
    <t xml:space="preserve">  mobili, altri manufatti n.c.a.</t>
  </si>
  <si>
    <t xml:space="preserve">  materie prime secondarie, rifiuti urbani e altri rifiuti</t>
  </si>
  <si>
    <t xml:space="preserve">  posta, pacchi</t>
  </si>
  <si>
    <t xml:space="preserve">  attrezzature e materiali utilizzati nel trasporto di merci</t>
  </si>
  <si>
    <t xml:space="preserve">  merci trasportate nell'ambito di traslochi (uffici e abitazioni), bagagli e articoli viaggianti come bagaglio accompagnato, autoveicoli trasportati per riparazione, altre merci non destinabili alla vendita n.c.a.</t>
  </si>
  <si>
    <t xml:space="preserve">  merci raggruppate: merci di vario tipo trasportate insieme</t>
  </si>
  <si>
    <t xml:space="preserve">  merci non individuabili: merci che per un qualunque motivo non possono essere individuate e quindi non possono essere attribuite ai gruppi 01-16</t>
  </si>
  <si>
    <t xml:space="preserve">  altre merci n.c.a.</t>
  </si>
  <si>
    <t>&lt;?xml version="1.0"?&gt;&lt;WebTableParameter xmlns:xsd="http://www.w3.org/2001/XMLSchema" xmlns:xsi="http://www.w3.org/2001/XMLSchema-instance" xmlns=""&gt;&lt;DataTable Code="DCSC_TRAMERCIS1" HasMetadata="true"&gt;&lt;Name LocaleIsoCode="fr"&gt;Trasporto merci su strada 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 HasOnlyUnitMetadata="false"&gt;&lt;Name LocaleIsoCode="fr"&gt;merce trasportata - tonnellate&lt;/Name&gt;&lt;/Member&gt;&lt;/Dimension&gt;&lt;Dimension Code="ISO_CARICO" CommonCode="ISO" Display="labels"&gt;&lt;Name LocaleIsoCode="fr"&gt;Territorio di carico&lt;/Name&gt;&lt;Member Code="WORLD" HasOnlyUnitMetadata="false"&gt;&lt;Name LocaleIsoCode="fr"&gt;Mondo&lt;/Name&gt;&lt;ChildMember Code="WRL_X_ITA" HasOnlyUnitMetadata="false"&gt;&lt;Name LocaleIsoCode="fr"&gt;Paesi esteri&lt;/Name&gt;&lt;/ChildMember&gt;&lt;ChildMember Code="IT" HasOnlyUnitMetadata="false"&gt;&lt;Name LocaleIsoCode="fr"&gt;Italia&lt;/Name&gt;&lt;ChildMember Code="ITC1" HasOnlyUnitMetadata="false"&gt;&lt;Name LocaleIsoCode="fr"&gt;Piemonte&lt;/Name&gt;&lt;/ChildMember&gt;&lt;ChildMember Code="ITC2" HasOnlyUnitMetadata="false"&gt;&lt;Name LocaleIsoCode="fr"&gt;Valle d'Aosta / Vallée d'Aoste&lt;/Name&gt;&lt;/ChildMember&gt;&lt;ChildMember Code="ITC3" HasOnlyUnitMetadata="false"&gt;&lt;Name LocaleIsoCode="fr"&gt;Liguria&lt;/Name&gt;&lt;/ChildMember&gt;&lt;ChildMember Code="ITC4" HasOnlyUnitMetadata="false"&gt;&lt;Name LocaleIsoCode="fr"&gt;Lombardia&lt;/Name&gt;&lt;/ChildMember&gt;&lt;ChildMember Code="ITDA" HasOnlyUnitMetadata="false"&gt;&lt;Name LocaleIsoCode="fr"&gt;Trentino Alto Adige&lt;/Name&gt;&lt;/ChildMember&gt;&lt;ChildMember Code="ITD1" HasOnlyUnitMetadata="false"&gt;&lt;Name LocaleIsoCode="fr"&gt;Provincia Autonoma Bolzano / Bozen&lt;/Name&gt;&lt;/ChildMember&gt;&lt;ChildMember Code="ITD2" HasOnlyUnitMetadata="false"&gt;&lt;Name LocaleIsoCode="fr"&gt;Provincia Autonoma Trento&lt;/Name&gt;&lt;/ChildMember&gt;&lt;ChildMember Code="ITD3" HasOnlyUnitMetadata="false"&gt;&lt;Name LocaleIsoCode="fr"&gt;Veneto&lt;/Name&gt;&lt;/ChildMember&gt;&lt;ChildMember Code="ITD4" HasOnlyUnitMetadata="false"&gt;&lt;Name LocaleIsoCode="fr"&gt;Friuli-Venezia Giulia&lt;/Name&gt;&lt;/ChildMember&gt;&lt;ChildMember Code="ITD5" HasOnlyUnitMetadata="false"&gt;&lt;Name LocaleIsoCode="fr"&gt;Emilia-Romagna&lt;/Name&gt;&lt;/ChildMember&gt;&lt;ChildMember Code="ITE1" HasOnlyUnitMetadata="false"&gt;&lt;Name LocaleIsoCode="fr"&gt;Toscana&lt;/Name&gt;&lt;/ChildMember&gt;&lt;ChildMember Code="ITE2" HasOnlyUnitMetadata="false"&gt;&lt;Name LocaleIsoCode="fr"&gt;Umbria&lt;/Name&gt;&lt;/ChildMember&gt;&lt;ChildMember Code="ITE3" HasOnlyUnitMetadata="false"&gt;&lt;Name LocaleIsoCode="fr"&gt;Marche&lt;/Name&gt;&lt;/ChildMember&gt;&lt;ChildMember Code="ITE4" HasOnlyUnitMetadata="false"&gt;&lt;Name LocaleIsoCode="fr"&gt;Lazio&lt;/Name&gt;&lt;/ChildMember&gt;&lt;ChildMember Code="ITF1" HasOnlyUnitMetadata="false"&gt;&lt;Name LocaleIsoCode="fr"&gt;Abruzzo&lt;/Name&gt;&lt;/ChildMember&gt;&lt;ChildMember Code="ITF2" HasOnlyUnitMetadata="false"&gt;&lt;Name LocaleIsoCode="fr"&gt;Molise&lt;/Name&gt;&lt;/ChildMember&gt;&lt;ChildMember Code="ITF3" HasOnlyUnitMetadata="false"&gt;&lt;Name LocaleIsoCode="fr"&gt;Campania&lt;/Name&gt;&lt;/ChildMember&gt;&lt;ChildMember Code="ITF4" HasOnlyUnitMetadata="false"&gt;&lt;Name LocaleIsoCode="fr"&gt;Puglia&lt;/Name&gt;&lt;/ChildMember&gt;&lt;ChildMember Code="ITF5" HasOnlyUnitMetadata="false"&gt;&lt;Name LocaleIsoCode="fr"&gt;Basilicata&lt;/Name&gt;&lt;/ChildMember&gt;&lt;ChildMember Code="ITF6" HasOnlyUnitMetadata="false"&gt;&lt;Name LocaleIsoCode="fr"&gt;Calabria&lt;/Name&gt;&lt;/ChildMember&gt;&lt;ChildMember Code="ITG1" HasOnlyUnitMetadata="false"&gt;&lt;Name LocaleIsoCode="fr"&gt;Sicilia&lt;/Name&gt;&lt;/ChildMember&gt;&lt;ChildMember Code="ITG2" HasOnlyUnitMetadata="false"&gt;&lt;Name LocaleIsoCode="fr"&gt;Sardegna&lt;/Name&gt;&lt;/ChildMember&gt;&lt;/ChildMember&gt;&lt;/Member&gt;&lt;/Dimension&gt;&lt;Dimension Code="ISO_SCARICO" CommonCode="ISO" Display="labels"&gt;&lt;Name LocaleIsoCode="fr"&gt;Territorio di scarico&lt;/Name&gt;&lt;Member Code="WORLD" HasOnlyUnitMetadata="false"&gt;&lt;Name LocaleIsoCode="fr"&gt;Mondo&lt;/Name&gt;&lt;ChildMember Code="WRL_X_ITA" HasOnlyUnitMetadata="false"&gt;&lt;Name LocaleIsoCode="fr"&gt;Paesi esteri&lt;/Name&gt;&lt;/ChildMember&gt;&lt;ChildMember Code="IT" HasOnlyUnitMetadata="false"&gt;&lt;Name LocaleIsoCode="fr"&gt;Italia&lt;/Name&gt;&lt;ChildMember Code="ITC1" HasOnlyUnitMetadata="false"&gt;&lt;Name LocaleIsoCode="fr"&gt;Piemonte&lt;/Name&gt;&lt;/ChildMember&gt;&lt;ChildMember Code="ITC2" HasOnlyUnitMetadata="false"&gt;&lt;Name LocaleIsoCode="fr"&gt;Valle d'Aosta / Vallée d'Aoste&lt;/Name&gt;&lt;/ChildMember&gt;&lt;ChildMember Code="ITC3" HasOnlyUnitMetadata="false"&gt;&lt;Name LocaleIsoCode="fr"&gt;Liguria&lt;/Name&gt;&lt;/ChildMember&gt;&lt;ChildMember Code="ITC4" HasOnlyUnitMetadata="false"&gt;&lt;Name LocaleIsoCode="fr"&gt;Lombardia&lt;/Name&gt;&lt;/ChildMember&gt;&lt;ChildMember Code="ITDA" HasOnlyUnitMetadata="false"&gt;&lt;Name LocaleIsoCode="fr"&gt;Trentino Alto Adige&lt;/Name&gt;&lt;/ChildMember&gt;&lt;ChildMember Code="ITD1" HasOnlyUnitMetadata="false"&gt;&lt;Name LocaleIsoCode="fr"&gt;Provincia Autonoma Bolzano / Bozen&lt;/Name&gt;&lt;/ChildMember&gt;&lt;ChildMember Code="ITD2" HasOnlyUnitMetadata="false"&gt;&lt;Name LocaleIsoCode="fr"&gt;Provincia Autonoma Trento&lt;/Name&gt;&lt;/ChildMember&gt;&lt;ChildMember Code="ITD3" HasOnlyUnitMetadata="false"&gt;&lt;Name LocaleIsoCode="fr"&gt;Veneto&lt;/Name&gt;&lt;/ChildMember&gt;&lt;ChildMember Code="ITD4" HasOnlyUnitMetadata="false"&gt;&lt;Name LocaleIsoCode="fr"&gt;Friuli-Venezia Giulia&lt;/Name&gt;&lt;/ChildMember&gt;&lt;ChildMember Code="ITD5" HasOnlyUnitMetadata="false"&gt;&lt;Name LocaleIsoCode="fr"&gt;Emilia-Romagna&lt;/Name&gt;&lt;/ChildMember&gt;&lt;ChildMember Code="ITE1" HasOnlyUnitMetadata="false"&gt;&lt;Name LocaleIsoCode="fr"&gt;Toscana&lt;/Name&gt;&lt;/ChildMember&gt;&lt;ChildMember Code="ITE2" HasOnlyUnitMetadata="false"&gt;&lt;Name LocaleIsoCode="fr"&gt;Umbria&lt;/Name&gt;&lt;/ChildMember&gt;&lt;ChildMember Code="ITE3" HasOnlyUnitMetadata="false"&gt;&lt;Name LocaleIsoCode="fr"&gt;Marche&lt;/Name&gt;&lt;/ChildMember&gt;&lt;ChildMember Code="ITE4" HasOnlyUnitMetadata="false"&gt;&lt;Name LocaleIsoCode="fr"&gt;Lazio&lt;/Name&gt;&lt;/ChildMember&gt;&lt;ChildMember Code="ITF1" HasOnlyUnitMetadata="false"&gt;&lt;Name LocaleIsoCode="fr"&gt;Abruzzo&lt;/Name&gt;&lt;/ChildMember&gt;&lt;ChildMember Code="ITF2" HasOnlyUnitMetadata="false"&gt;&lt;Name LocaleIsoCode="fr"&gt;Molise&lt;/Name&gt;&lt;/ChildMember&gt;&lt;ChildMember Code="ITF3" HasOnlyUnitMetadata="false"&gt;&lt;Name LocaleIsoCode="fr"&gt;Campania&lt;/Name&gt;&lt;/ChildMember&gt;&lt;ChildMember Code="ITF4" HasOnlyUnitMetadata="false"&gt;&lt;Name LocaleIsoCode="fr"&gt;Puglia&lt;/Name&gt;&lt;/ChildMember&gt;&lt;ChildMember Code="ITF5" HasOnlyUnitMetadata="false"&gt;&lt;Name LocaleIsoCode="fr"&gt;Basilicata&lt;/Name&gt;&lt;/ChildMember&gt;&lt;ChildMember Code="ITF6" HasOnlyUnitMetadata="false"&gt;&lt;Name LocaleIsoCode="fr"&gt;Calabria&lt;/Name&gt;&lt;/ChildMember&gt;&lt;ChildMember Code="ITG1" HasOnlyUnitMetadata="false"&gt;&lt;Name LocaleIsoCode="fr"&gt;Sicilia&lt;/Name&gt;&lt;/ChildMember&gt;&lt;ChildMember Code="ITG2" HasOnlyUnitMetadata="false"&gt;&lt;Name LocaleIsoCode="fr"&gt;Sardegna&lt;/Name&gt;&lt;/ChildMember&gt;&lt;/ChildMember&gt;&lt;/Member&gt;&lt;/Dimension&gt;&lt;Dimension Code="NST2007" CommonCode="NST2007" Display="labels"&gt;&lt;Name LocaleIsoCode="fr"&gt;Tipo di merce&lt;/Name&gt;&lt;Member Code="ALL" HasOnlyUnitMetadata="false"&gt;&lt;Name LocaleIsoCode="fr"&gt;tutte le voci&lt;/Name&gt;&lt;/Member&gt;&lt;/Dimension&gt;&lt;Dimension Code="TIT_POSSESSO" CommonCode="TIT_POSSESSO" Display="labels"&gt;&lt;Name LocaleIsoCode="fr"&gt;Titolo di trasporto&lt;/Name&gt;&lt;Member Code="P" HasOnlyUnitMetadata="false"&gt;&lt;Name LocaleIsoCode="fr"&gt;conto proprio&lt;/Name&gt;&lt;/Member&gt;&lt;Member Code="T" HasOnlyUnitMetadata="false"&gt;&lt;Name LocaleIsoCode="fr"&gt;conto terzi&lt;/Name&gt;&lt;/Member&gt;&lt;Member Code="ALL" HasOnlyUnitMetadata="false" IsDisplayed="true"&gt;&lt;Name LocaleIsoCode="fr"&gt;tutte le voci&lt;/Name&gt;&lt;/Member&gt;&lt;/Dimension&gt;&lt;Dimension Code="LUNGHEZZA" CommonCode="LUNGHEZZA" Display="labels"&gt;&lt;Name LocaleIsoCode="fr"&gt;Classe di percorrenza&lt;/Name&gt;&lt;Member Code="TOTAL" HasOnlyUnitMetadata="false"&gt;&lt;Name LocaleIsoCode="fr"&gt;totale &lt;/Name&gt;&lt;/Member&gt;&lt;/Dimension&gt;&lt;Dimension Code="TIME" CommonCode="TIME" Display="labels"&gt;&lt;Name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Code="ISO_SCARICO" /&gt;&lt;/Tabulation&gt;&lt;Tabulation Axis="vertical"&gt;&lt;Dimension Code="TIPO_DATO7" /&gt;&lt;Dimension Code="ISO_CARICO" /&gt;&lt;/Tabulation&gt;&lt;Tabulation Axis="page"&gt;&lt;Dimension Code="ITTER107" /&gt;&lt;Dimension Code="NST2007" /&gt;&lt;Dimension Code="TIT_POSSESSO" /&gt;&lt;Dimension Code="LUNGHEZZA" /&gt;&lt;Dimension 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10797&amp;amp;QueryType=Public&amp;amp;Lang=fr&lt;/AbsoluteUri&gt;&lt;/Query&gt;&lt;/WebTableParameter&gt;</t>
  </si>
  <si>
    <t>Trasporto merci su strada  Merci trasportate - tonnellate per territorio di  origine e di destinazione e titolo di trasporto</t>
  </si>
  <si>
    <t>Paesi esteri</t>
  </si>
  <si>
    <t>Valle d'Aosta / Vallée d'Aoste</t>
  </si>
  <si>
    <t>Trentino Alto Adige</t>
  </si>
  <si>
    <t>Provincia Autonoma Bolzano / Bozen</t>
  </si>
  <si>
    <t>Provincia Autonoma Trento</t>
  </si>
  <si>
    <t xml:space="preserve">  Paesi esteri</t>
  </si>
  <si>
    <t xml:space="preserve">  Italia</t>
  </si>
  <si>
    <t xml:space="preserve">    Piemonte</t>
  </si>
  <si>
    <t xml:space="preserve">    Valle d'Aosta / Vallée d'Aoste</t>
  </si>
  <si>
    <t xml:space="preserve">    Liguria</t>
  </si>
  <si>
    <t xml:space="preserve">    Lombardia</t>
  </si>
  <si>
    <t xml:space="preserve">    Trentino Alto Adige</t>
  </si>
  <si>
    <t xml:space="preserve">    Provincia Autonoma Bolzano / Bozen</t>
  </si>
  <si>
    <t xml:space="preserve">    Provincia Autonoma Trento</t>
  </si>
  <si>
    <t xml:space="preserve">    Veneto</t>
  </si>
  <si>
    <t xml:space="preserve">    Friuli-Venezia Giulia</t>
  </si>
  <si>
    <t xml:space="preserve">    Emilia-Romagna</t>
  </si>
  <si>
    <t xml:space="preserve">    Toscana</t>
  </si>
  <si>
    <t xml:space="preserve">    Umbria</t>
  </si>
  <si>
    <t xml:space="preserve">    Marche</t>
  </si>
  <si>
    <t xml:space="preserve">    Lazio</t>
  </si>
  <si>
    <t xml:space="preserve">    Abruzzo</t>
  </si>
  <si>
    <t xml:space="preserve">    Molise</t>
  </si>
  <si>
    <t xml:space="preserve">    Campania</t>
  </si>
  <si>
    <t xml:space="preserve">    Puglia</t>
  </si>
  <si>
    <t xml:space="preserve">    Basilicata</t>
  </si>
  <si>
    <t xml:space="preserve">    Calabria</t>
  </si>
  <si>
    <t xml:space="preserve">    Sicilia</t>
  </si>
  <si>
    <t xml:space="preserve">    Sardegna</t>
  </si>
  <si>
    <t>&lt;?xml version="1.0"?&gt;&lt;WebTableParameter xmlns:xsd="http://www.w3.org/2001/XMLSchema" xmlns:xsi="http://www.w3.org/2001/XMLSchema-instance" xmlns=""&gt;&lt;DataTable Code="DCSC_TRAMERCIS1" HasMetadata="true"&gt;&lt;Name LocaleIsoCode="fr"&gt;Trasporto merci su strada 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Code="GC_TON"&gt;&lt;Name LocaleIsoCode="fr"&gt;merce trasportata - tonnellate&lt;/Name&gt;&lt;/Member&gt;&lt;Member Code="GC_TKM"&gt;&lt;Name LocaleIsoCode="fr"&gt;merce trasportata - tonnellate-chilometro (migliaia)&lt;/Name&gt;&lt;/Member&gt;&lt;Member Code="AD_KM"&gt;&lt;Name LocaleIsoCode="fr"&gt;distanza media percorsa dalla merce - km&lt;/Name&gt;&lt;/Member&gt;&lt;/Dimension&gt;&lt;Dimension Code="ISO_CARICO" CommonCode="ISO" Display="labels"&gt;&lt;Name LocaleIsoCode="fr"&gt;Territorio di carico&lt;/Name&gt;&lt;Member Code="WORLD"&gt;&lt;Name LocaleIsoCode="fr"&gt;Mondo&lt;/Name&gt;&lt;ChildMember Code="WRL_X_ITA"&gt;&lt;Name LocaleIsoCode="fr"&gt;Paesi esteri&lt;/Name&gt;&lt;/ChildMember&gt;&lt;ChildMember Code="IT"&gt;&lt;Name LocaleIsoCode="fr"&gt;Italia&lt;/Name&gt;&lt;ChildMember Code="ITC1"&gt;&lt;Name LocaleIsoCode="fr"&gt;Piemonte&lt;/Name&gt;&lt;/ChildMember&gt;&lt;ChildMember Code="ITC2"&gt;&lt;Name LocaleIsoCode="fr"&gt;Valle d'Aosta / Vallée d'Aoste&lt;/Name&gt;&lt;/ChildMember&gt;&lt;ChildMember Code="ITC3"&gt;&lt;Name LocaleIsoCode="fr"&gt;Liguria&lt;/Name&gt;&lt;/ChildMember&gt;&lt;ChildMember Code="ITC4"&gt;&lt;Name LocaleIsoCode="fr"&gt;Lombardia&lt;/Name&gt;&lt;/ChildMember&gt;&lt;ChildMember Code="ITDA"&gt;&lt;Name LocaleIsoCode="fr"&gt;Trentino Alto Adige&lt;/Name&gt;&lt;/ChildMember&gt;&lt;ChildMember Code="ITD1"&gt;&lt;Name LocaleIsoCode="fr"&gt;Provincia Autonoma Bolzano / Bozen&lt;/Name&gt;&lt;/ChildMember&gt;&lt;ChildMember Code="ITD2"&gt;&lt;Name LocaleIsoCode="fr"&gt;Provincia Autonoma Trento&lt;/Name&gt;&lt;/ChildMember&gt;&lt;ChildMember Code="ITD3"&gt;&lt;Name LocaleIsoCode="fr"&gt;Veneto&lt;/Name&gt;&lt;/ChildMember&gt;&lt;ChildMember Code="ITD4"&gt;&lt;Name LocaleIsoCode="fr"&gt;Friuli-Venezia Giulia&lt;/Name&gt;&lt;/ChildMember&gt;&lt;ChildMember Code="ITD5"&gt;&lt;Name LocaleIsoCode="fr"&gt;Emilia-Romagna&lt;/Name&gt;&lt;/ChildMember&gt;&lt;ChildMember Code="ITE1"&gt;&lt;Name LocaleIsoCode="fr"&gt;Toscana&lt;/Name&gt;&lt;/ChildMember&gt;&lt;ChildMember Code="ITE2"&gt;&lt;Name LocaleIsoCode="fr"&gt;Umbria&lt;/Name&gt;&lt;/ChildMember&gt;&lt;ChildMember Code="ITE3"&gt;&lt;Name LocaleIsoCode="fr"&gt;Marche&lt;/Name&gt;&lt;/ChildMember&gt;&lt;ChildMember Code="ITE4"&gt;&lt;Name LocaleIsoCode="fr"&gt;Lazio&lt;/Name&gt;&lt;/ChildMember&gt;&lt;ChildMember Code="ITF1"&gt;&lt;Name LocaleIsoCode="fr"&gt;Abruzzo&lt;/Name&gt;&lt;/ChildMember&gt;&lt;ChildMember Code="ITF2"&gt;&lt;Name LocaleIsoCode="fr"&gt;Molise&lt;/Name&gt;&lt;/ChildMember&gt;&lt;ChildMember Code="ITF3"&gt;&lt;Name LocaleIsoCode="fr"&gt;Campania&lt;/Name&gt;&lt;/ChildMember&gt;&lt;ChildMember Code="ITF4"&gt;&lt;Name LocaleIsoCode="fr"&gt;Puglia&lt;/Name&gt;&lt;/ChildMember&gt;&lt;ChildMember Code="ITF5"&gt;&lt;Name LocaleIsoCode="fr"&gt;Basilicata&lt;/Name&gt;&lt;/ChildMember&gt;&lt;ChildMember Code="ITF6"&gt;&lt;Name LocaleIsoCode="fr"&gt;Calabria&lt;/Name&gt;&lt;/ChildMember&gt;&lt;ChildMember Code="ITG1"&gt;&lt;Name LocaleIsoCode="fr"&gt;Sicilia&lt;/Name&gt;&lt;/ChildMember&gt;&lt;ChildMember Code="ITG2"&gt;&lt;Name LocaleIsoCode="fr"&gt;Sardegna&lt;/Name&gt;&lt;/ChildMember&gt;&lt;/ChildMember&gt;&lt;/Member&gt;&lt;/Dimension&gt;&lt;Dimension Code="ISO_SCARICO" CommonCode="ISO" Display="labels"&gt;&lt;Name LocaleIsoCode="fr"&gt;Territorio di scarico&lt;/Name&gt;&lt;Member Code="WORLD"&gt;&lt;Name LocaleIsoCode="fr"&gt;Mondo&lt;/Name&gt;&lt;/Member&gt;&lt;/Dimension&gt;&lt;Dimension Code="NST2007" CommonCode="NST2007" Display="labels"&gt;&lt;Name LocaleIsoCode="fr"&gt;Tipo di merce&lt;/Name&gt;&lt;Member Code="ALL"&gt;&lt;Name LocaleIsoCode="fr"&gt;tutte le voci&lt;/Name&gt;&lt;/Member&gt;&lt;/Dimension&gt;&lt;Dimension Code="TIT_POSSESSO" CommonCode="TIT_POSSESSO" Display="labels"&gt;&lt;Name LocaleIsoCode="fr"&gt;Titolo di trasporto&lt;/Name&gt;&lt;Member Code="ALL"&gt;&lt;Name LocaleIsoCode="fr"&gt;tutte le voci&lt;/Name&gt;&lt;/Member&gt;&lt;Member Code="P"&gt;&lt;Name LocaleIsoCode="fr"&gt;conto proprio&lt;/Name&gt;&lt;/Member&gt;&lt;Member Code="T"&gt;&lt;Name LocaleIsoCode="fr"&gt;conto terzi&lt;/Name&gt;&lt;/Member&gt;&lt;/Dimension&gt;&lt;Dimension Code="LUNGHEZZA" CommonCode="LUNGHEZZA" Display="labels"&gt;&lt;Name LocaleIsoCode="fr"&gt;Classe di percorrenza&lt;/Name&gt;&lt;Member Code="TOTAL"&gt;&lt;Name LocaleIsoCode="fr"&gt;totale &lt;/Name&gt;&lt;/Member&gt;&lt;/Dimension&gt;&lt;Dimension Code="TIME" CommonCode="TIME" Display="labels"&gt;&lt;Name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Code="TIT_POSSESSO" CommonCode="TIT_POSSESSO" /&gt;&lt;Dimension Code="TIPO_DATO7" CommonCode="TIPO_DATO7" /&gt;&lt;/Tabulation&gt;&lt;Tabulation Axis="vertical"&gt;&lt;Dimension Code="ISO_CARICO" CommonCode="ISO" /&gt;&lt;/Tabulation&gt;&lt;Tabulation Axis="page"&gt;&lt;Dimension Code="ITTER107" CommonCode="ITTER107" /&gt;&lt;Dimension Code="NST2007" CommonCode="NST2007" /&gt;&lt;Dimension Code="ISO_SCARICO" CommonCode="ISO" /&gt;&lt;Dimension Code="LUNGHEZZA" CommonCode="LUNGHEZZA" /&gt;&lt;Dimension Code="TIME" CommonCode="TIME"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4151&amp;amp;QueryType=Public&amp;amp;Lang=fr&lt;/AbsoluteUri&gt;&lt;/Query&gt;&lt;/WebTableParameter&gt;</t>
  </si>
  <si>
    <t>Trasporto merci su strada  Trasporto merci su strada per territorio di  origine e titolo di trasporto</t>
  </si>
  <si>
    <t>Nei trasporti internazionali sono evidenziati i flussi: origine Italia e destinazione Estero, origine Estero e destinazione Italia, origine Estero e destinazione Estero).</t>
  </si>
  <si>
    <t xml:space="preserve"> Nei trasporti internazionali sono evidenziati i flussi: origine Italia e destinazione Estero, origine Estero e destinazione Italia, origine Estero e destinazione Estero.</t>
  </si>
  <si>
    <t>Regioni di origine</t>
  </si>
  <si>
    <t>=</t>
  </si>
  <si>
    <t>2018</t>
  </si>
  <si>
    <t>&lt;?xml version="1.0" encoding="utf-16"?&gt;&lt;WebTableParameter xmlns:xsd="http://www.w3.org/2001/XMLSchema" xmlns:xsi="http://www.w3.org/2001/XMLSchema-instance" xmlns="http://stats.oecd.org/OECDStatWS/2004/03/01/"&gt;&lt;DataTable Code="DCSC_TRAMERCIS1" HasMetadata="true"&gt;&lt;Name LocaleIsoCode="en"&gt;Road freight transport&lt;/Name&gt;&lt;Name LocaleIsoCode="it"&gt;Trasporto merci su strada &lt;/Name&gt;&lt;Dimension Code="ITTER107" HasMetadata="false" CommonCode="ITTER107" Display="labels"&gt;&lt;Name LocaleIsoCode="en"&gt;Country of registration of the vehicle&lt;/Name&gt;&lt;Name LocaleIsoCode="it"&gt;Territorio di immatricolazione automezzo&lt;/Name&gt;&lt;Member Code="IT" HasMetadata="false" HasChild="0"&gt;&lt;Name LocaleIsoCode="en"&gt;Italy&lt;/Name&gt;&lt;Name LocaleIsoCode="it"&gt;Italia&lt;/Name&gt;&lt;/Member&gt;&lt;/Dimension&gt;&lt;Dimension Code="TIPO_DATO7" HasMetadata="false" CommonCode="TIPO_DATO7" Display="labels"&gt;&lt;Name LocaleIsoCode="en"&gt;Aggregate&lt;/Name&gt;&lt;Name LocaleIsoCode="it"&gt;Tipo aggregato&lt;/Name&gt;&lt;Member Code="GC_TON" HasMetadata="false" HasChild="0" IsDisplayed="true"&gt;&lt;Name LocaleIsoCode="en"&gt;goods lifted - tonnes&lt;/Name&gt;&lt;Name LocaleIsoCode="it"&gt;merce trasportata - tonnellate&lt;/Name&gt;&lt;/Member&gt;&lt;Member Code="GC_TKM" HasMetadata="false" HasChild="0"&gt;&lt;Name LocaleIsoCode="en"&gt;goods moved - thousands of tonne-kilometre&lt;/Name&gt;&lt;Name LocaleIsoCode="it"&gt;merce trasportata - tonnellate-chilometro (migliaia)&lt;/Name&gt;&lt;/Member&gt;&lt;/Dimension&gt;&lt;Dimension Code="ISO_CARICO" HasMetadata="false" CommonCode="ISO" Display="labels"&gt;&lt;Name LocaleIsoCode="en"&gt;Loading region&lt;/Name&gt;&lt;Name LocaleIsoCode="it"&gt;Territorio di carico&lt;/Name&gt;&lt;Member Code="WORLD" HasMetadata="false" HasChild="0"&gt;&lt;Name LocaleIsoCode="en"&gt;All countries of the world&lt;/Name&gt;&lt;Name LocaleIsoCode="it"&gt;Mondo&lt;/Name&gt;&lt;/Member&gt;&lt;/Dimension&gt;&lt;Dimension Code="ISO_SCARICO" HasMetadata="false" CommonCode="ISO" Display="labels"&gt;&lt;Name LocaleIsoCode="en"&gt;Unloading region&lt;/Name&gt;&lt;Name LocaleIsoCode="it"&gt;Territorio di scarico&lt;/Name&gt;&lt;Member Code="WORLD" HasMetadata="false" HasChild="0"&gt;&lt;Name LocaleIsoCode="en"&gt;All countries of the world&lt;/Name&gt;&lt;Name LocaleIsoCode="it"&gt;Mondo&lt;/Name&gt;&lt;/Member&gt;&lt;/Dimension&gt;&lt;Dimension Code="NST2007" HasMetadata="false" CommonCode="NST2007" Display="labels"&gt;&lt;Name LocaleIsoCode="en"&gt;Type of goods&lt;/Name&gt;&lt;Name LocaleIsoCode="it"&gt;Tipo di merce&lt;/Name&gt;&lt;Member Code="01" HasMetadata="false" HasOnlyUnitMetadata="false" HasChild="0"&gt;&lt;Name LocaleIsoCode="en"&gt;products of agriculture, hunting, and forestry, fish and other fishing products&lt;/Name&gt;&lt;Name LocaleIsoCode="it"&gt;prodotti dell'agricoltura, della caccia e della silvicoltura, pesci ed altri prodotti della pesca&lt;/Name&gt;&lt;/Member&gt;&lt;Member Code="02" HasMetadata="false" HasOnlyUnitMetadata="false" HasChild="0"&gt;&lt;Name LocaleIsoCode="en"&gt;coal and lignite, crude petroleum and natural gas&lt;/Name&gt;&lt;Name LocaleIsoCode="it"&gt;carboni fossili e ligniti, petrolio greggio e gas naturale&lt;/Name&gt;&lt;/Member&gt;&lt;Member Code="03" HasMetadata="false" HasOnlyUnitMetadata="false" HasChild="0"&gt;&lt;Name LocaleIsoCode="en"&gt;metal ores and other mining and quarrying products, peat, uranium and thorium&lt;/Name&gt;&lt;Name LocaleIsoCode="it"&gt;minerali metalliferi ed altri prodotti delle miniere e delle cave, torba, uranio e torio&lt;/Name&gt;&lt;/Member&gt;&lt;Member Code="04" HasMetadata="false" HasOnlyUnitMetadata="false" HasChild="0"&gt;&lt;Name LocaleIsoCode="en"&gt;food products, beverages and tobacco&lt;/Name&gt;&lt;Name LocaleIsoCode="it"&gt;prodotti alimentari, bevande e tabacchi&lt;/Name&gt;&lt;/Member&gt;&lt;Member Code="05" HasMetadata="false" HasOnlyUnitMetadata="false" HasChild="0"&gt;&lt;Name LocaleIsoCode="en"&gt;textiles and textile products, leather and leather products&lt;/Name&gt;&lt;Name LocaleIsoCode="it"&gt;prodotti dell'industria tessile e dell'industria dell'abbigliamento, cuoio e prodotti in cuoio&lt;/Name&gt;&lt;/Member&gt;&lt;Member Code="06" HasMetadata="false" HasOnlyUnitMetadata="false" HasChild="0"&gt;&lt;Name LocaleIsoCode="en"&gt;wood and products of wood and cork (except furniture), articles of straw and plaiting materials, pulp, paper and paper products, printed matter and recorded media&lt;/Name&gt;&lt;Name LocaleIsoCode="it"&gt;legno e prodotti in legno e sughero (esclusi i mobili), articoli di paglia e materiali da intreccio, pasta da carta, carta e prodotti di carta, stampati e supporti registrati&lt;/Name&gt;&lt;/Member&gt;&lt;Member Code="07" HasMetadata="false" HasOnlyUnitMetadata="false" HasChild="0"&gt;&lt;Name LocaleIsoCode="en"&gt;coke and refined petroleum products &lt;/Name&gt;&lt;Name LocaleIsoCode="it"&gt;coke e prodotti petroliferi raffinati&lt;/Name&gt;&lt;/Member&gt;&lt;Member Code="08" HasMetadata="false" HasOnlyUnitMetadata="false" HasChild="0"&gt;&lt;Name LocaleIsoCode="en"&gt;chemicals, chemical products, and man-made fibers, rubber and plastic products , nuclear fuel&lt;/Name&gt;&lt;Name LocaleIsoCode="it"&gt;prodotti chimici e fibre sintetiche e artificiali, articoli in gomma e in materie plastiche, combustibili nucleari&lt;/Name&gt;&lt;/Member&gt;&lt;Member Code="09" HasMetadata="false" HasOnlyUnitMetadata="false" HasChild="0"&gt;&lt;Name LocaleIsoCode="en"&gt;other non metallic mineral products&lt;/Name&gt;&lt;Name LocaleIsoCode="it"&gt;altri prodotti della lavorazione di minerali non metalliferi&lt;/Name&gt;&lt;/Member&gt;&lt;Member Code="10" HasMetadata="false" HasOnlyUnitMetadata="false" HasChild="0"&gt;&lt;Name LocaleIsoCode="en"&gt;basic metals, fabricated metal products, except machinery and equipment&lt;/Name&gt;&lt;Name LocaleIsoCode="it"&gt;metalli, manufatti in metallo, escluse le macchine e gli apparecchi meccanici&lt;/Name&gt;&lt;/Member&gt;&lt;Member Code="11" HasMetadata="false" HasOnlyUnitMetadata="false" HasChild="0"&gt;&lt;Name LocaleIsoCode="en"&gt;machinery and equipment n.e.c., office machinery and computers, electrical machinery and apparatus n.e.c., radio, television and communication equipment and apparatus, medical, precision and optical instruments, watches and clocks &lt;/Name&gt;&lt;Name LocaleIsoCode="it"&gt;macchine ed apparecchi meccanici n.c.a., macchine per ufficio, elaboratori e sistemi informatici, macchine ed apparecchi elettrici n.c.a., apparecchi radiotelevisivi e apparecchiature per le comunicazioni, apparecchi medicali, apparecchi di precisione e strumenti ottici, orologi&lt;/Name&gt;&lt;/Member&gt;&lt;Member Code="12" HasMetadata="false" HasOnlyUnitMetadata="false" HasChild="0"&gt;&lt;Name LocaleIsoCode="en"&gt;transport equipment &lt;/Name&gt;&lt;Name LocaleIsoCode="it"&gt;mezzi di trasporto&lt;/Name&gt;&lt;/Member&gt;&lt;Member Code="13" HasMetadata="false" HasOnlyUnitMetadata="false" HasChild="0"&gt;&lt;Name LocaleIsoCode="en"&gt;furniture, other manufactured goods n.e.c.&lt;/Name&gt;&lt;Name LocaleIsoCode="it"&gt;mobili, altri manufatti n.c.a.&lt;/Name&gt;&lt;/Member&gt;&lt;Member Code="14" HasMetadata="false" HasOnlyUnitMetadata="false" HasChild="0"&gt;&lt;Name LocaleIsoCode="en"&gt;secondary raw materials, municipal wastes and other wastes &lt;/Name&gt;&lt;Name LocaleIsoCode="it"&gt;materie prime secondarie, rifiuti urbani e altri rifiuti&lt;/Name&gt;&lt;/Member&gt;&lt;Member Code="15" HasMetadata="false" HasOnlyUnitMetadata="false" HasChild="0"&gt;&lt;Name LocaleIsoCode="en"&gt;mail, parcels&lt;/Name&gt;&lt;Name LocaleIsoCode="it"&gt;posta, pacchi&lt;/Name&gt;&lt;/Member&gt;&lt;Member Code="16" HasMetadata="false" HasOnlyUnitMetadata="false" HasChild="0"&gt;&lt;Name LocaleIsoCode="en"&gt;equipment and material utilized in the transport of goods &lt;/Name&gt;&lt;Name LocaleIsoCode="it"&gt;attrezzature e materiali utilizzati nel trasporto di merci&lt;/Name&gt;&lt;/Member&gt;&lt;Member Code="17" HasMetadata="false" HasOnlyUnitMetadata="false" HasChild="0"&gt;&lt;Name LocaleIsoCode="en"&gt;goods moved in the course of household and office removals, baggage and articles accompanying travellers, motor vehicles being moved for repair, other non market goods n.e.c.&lt;/Name&gt;&lt;Name LocaleIsoCode="it"&gt;merci trasportate nell'ambito di traslochi (uffici e abitazioni), bagagli e articoli viaggianti come bagaglio accompagnato, autoveicoli trasportati per riparazione, altre merci non destinabili alla vendita n.c.a.&lt;/Name&gt;&lt;/Member&gt;&lt;Member Code="18" HasMetadata="false" HasOnlyUnitMetadata="false" HasChild="0"&gt;&lt;Name LocaleIsoCode="en"&gt;grouped goods: a mixture of types of goods which are transported together&lt;/Name&gt;&lt;Name LocaleIsoCode="it"&gt;merci raggruppate: merci di vario tipo trasportate insieme&lt;/Name&gt;&lt;/Member&gt;&lt;Member Code="19" HasMetadata="false" HasOnlyUnitMetadata="false" HasChild="0"&gt;&lt;Name LocaleIsoCode="en"&gt;unidentifiable goods: goods which for any reason cannot be identified and therefore cannot be assigned to groups 01-16.&lt;/Name&gt;&lt;Name LocaleIsoCode="it"&gt;merci non individuabili: merci che per un qualunque motivo non possono essere individuate e quindi non possono essere attribuite ai gruppi 01-16&lt;/Name&gt;&lt;/Member&gt;&lt;Member Code="20" HasMetadata="false" HasOnlyUnitMetadata="false" HasChild="0"&gt;&lt;Name LocaleIsoCode="en"&gt;other goods n.e.c. &lt;/Name&gt;&lt;Name LocaleIsoCode="it"&gt;altre merci n.c.a.&lt;/Name&gt;&lt;/Member&gt;&lt;Member Code="ALL" HasMetadata="false" HasOnlyUnitMetadata="false" HasChild="0"&gt;&lt;Name LocaleIsoCode="en"&gt;all items&lt;/Name&gt;&lt;Name LocaleIsoCode="it"&gt;tutte le voci&lt;/Name&gt;&lt;/Member&gt;&lt;/Dimension&gt;&lt;Dimension Code="TIT_POSSESSO" HasMetadata="false" CommonCode="TIT_POSSESSO" Display="labels"&gt;&lt;Name LocaleIsoCode="en"&gt;Type of transport&lt;/Name&gt;&lt;Name LocaleIsoCode="it"&gt;Titolo di trasporto&lt;/Name&gt;&lt;Member Code="ALL" HasMetadata="false" HasChild="0"&gt;&lt;Name LocaleIsoCode="en"&gt;all items&lt;/Name&gt;&lt;Name LocaleIsoCode="it"&gt;tutte le voci&lt;/Name&gt;&lt;/Member&gt;&lt;Member Code="P" HasMetadata="false" HasChild="0"&gt;&lt;Name LocaleIsoCode="en"&gt;own account&lt;/Name&gt;&lt;Name LocaleIsoCode="it"&gt;conto proprio&lt;/Name&gt;&lt;/Member&gt;&lt;Member Code="T" HasMetadata="false" HasChild="0"&gt;&lt;Name LocaleIsoCode="en"&gt;hire or reward&lt;/Name&gt;&lt;Name LocaleIsoCode="it"&gt;conto terzi&lt;/Name&gt;&lt;/Member&gt;&lt;/Dimension&gt;&lt;Dimension Code="LUNGHEZZA" HasMetadata="false" CommonCode="LUNGHEZZA" Display="labels"&gt;&lt;Name LocaleIsoCode="en"&gt;Distance class&lt;/Name&gt;&lt;Name LocaleIsoCode="it"&gt;Classe di percorrenza&lt;/Name&gt;&lt;Member Code="KM_UN_50" HasMetadata="true" HasChild="0"&gt;&lt;Name LocaleIsoCode="en"&gt;until 50 km &lt;/Name&gt;&lt;Name LocaleIsoCode="it"&gt;fino a 50 km &lt;/Name&gt;&lt;/Member&gt;&lt;Member Code="KM_GE_50" HasMetadata="true" HasChild="0"&gt;&lt;Name LocaleIsoCode="en"&gt;51 km and over &lt;/Name&gt;&lt;Name LocaleIsoCode="it"&gt;51 km e più &lt;/Name&gt;&lt;/Member&gt;&lt;Member Code="TOTAL" HasMetadata="false" HasChild="0" IsDisplayed="true"&gt;&lt;Name LocaleIsoCode="en"&gt;total&lt;/Name&gt;&lt;Name LocaleIsoCode="it"&gt;totale 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Code="TIT_POSSESSO" CommonCode="TIT_POSSESSO" /&gt;&lt;Dimension Code="LUNGHEZZA" CommonCode="LUNGHEZZA" /&gt;&lt;/Tabulation&gt;&lt;Tabulation Axis="vertical"&gt;&lt;Dimension Code="NST2007" CommonCode="NST2007" /&gt;&lt;/Tabulation&gt;&lt;Tabulation Axis="page"&gt;&lt;Dimension Code="ITTER107" CommonCode="ITTER107" /&gt;&lt;Dimension Code="ISO_CARICO" CommonCode="ISO" /&gt;&lt;Dimension Code="ISO_SCARICO" CommonCode="ISO" /&gt;&lt;Dimension Code="TIPO_DATO7" CommonCode="TIPO_DATO7"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25448&amp;amp;QueryType=Public&amp;amp;Lang=it&lt;/AbsoluteUri&gt;&lt;/Query&gt;&lt;/WebTableParameter&gt;</t>
  </si>
  <si>
    <t>Dataset:Trasporto merci su strada</t>
  </si>
  <si>
    <t>Seleziona periodo</t>
  </si>
  <si>
    <t>fino a 50 km</t>
  </si>
  <si>
    <t>51 km e più</t>
  </si>
  <si>
    <t>totale</t>
  </si>
  <si>
    <t>prodotti dell'agricoltura, della caccia e della silvicoltura, pesci ed altri prodotti della pesca</t>
  </si>
  <si>
    <t>carboni fossili e ligniti, petrolio greggio e gas naturale</t>
  </si>
  <si>
    <t>minerali metalliferi ed altri prodotti delle miniere e delle cave, torba, uranio e torio</t>
  </si>
  <si>
    <t>prodotti alimentari, bevande e tabacchi</t>
  </si>
  <si>
    <t>prodotti dell'industria tessile e dell'industria dell'abbigliamento, cuoio e prodotti in cuoio</t>
  </si>
  <si>
    <t>legno e prodotti in legno e sughero (esclusi i mobili), articoli di paglia e materiali da intreccio, pasta da carta, carta e prodotti di carta, stampati e supporti registrati</t>
  </si>
  <si>
    <t>coke e prodotti petroliferi raffinati</t>
  </si>
  <si>
    <t>prodotti chimici e fibre sintetiche e artificiali, articoli in gomma e in materie plastiche, combustibili nucleari</t>
  </si>
  <si>
    <t>altri prodotti della lavorazione di minerali non metalliferi</t>
  </si>
  <si>
    <t>metalli, manufatti in metallo, escluse le macchine e gli apparecchi meccanici</t>
  </si>
  <si>
    <t>macchine ed apparecchi meccanici n.c.a., macchine per ufficio, elaboratori e sistemi informatici, macchine ed apparecchi elettrici n.c.a., apparecchi radiotelevisivi e apparecchiature per le comunicazioni, apparecchi medicali, apparecchi di precisione e strumenti ottici, orologi</t>
  </si>
  <si>
    <t>mezzi di trasporto</t>
  </si>
  <si>
    <t>mobili, altri manufatti n.c.a.</t>
  </si>
  <si>
    <t>materie prime secondarie, rifiuti urbani e altri rifiuti</t>
  </si>
  <si>
    <t>posta, pacchi</t>
  </si>
  <si>
    <t>attrezzature e materiali utilizzati nel trasporto di merci</t>
  </si>
  <si>
    <t>merci trasportate nell'ambito di traslochi (uffici e abitazioni), bagagli e articoli viaggianti come bagaglio accompagnato, autoveicoli trasportati per riparazione, altre merci non destinabili alla vendita n.c.a.</t>
  </si>
  <si>
    <t>merci raggruppate: merci di vario tipo trasportate insieme</t>
  </si>
  <si>
    <t>merci non individuabili: merci che per un qualunque motivo non possono essere individuate e quindi non possono essere attribuite ai gruppi 01-16</t>
  </si>
  <si>
    <t>altre merci n.c.a.</t>
  </si>
  <si>
    <t>Dataset:Trasporto merci su strada per tipo di trasporto</t>
  </si>
  <si>
    <t xml:space="preserve">Dataset:Trasporto merci su strada </t>
  </si>
  <si>
    <t>Nota: eventuali incongruenze nei totali sono da attribuire alla procedura di arrotondaemnto.</t>
  </si>
  <si>
    <t>Dati estratti il 27 Jan 2020 09:22 UTC (GMT) da I.Stat</t>
  </si>
  <si>
    <t>&lt;?xml version="1.0" encoding="utf-16"?&gt;&lt;WebTableParameter xmlns:xsd="http://www.w3.org/2001/XMLSchema" xmlns:xsi="http://www.w3.org/2001/XMLSchema-instance" xmlns="http://stats.oecd.org/OECDStatWS/2004/03/01/"&gt;&lt;DataTable Code="DCSC_TRAMERCIS1" HasMetadata="true"&gt;&lt;Name LocaleIsoCode="en"&gt;Road freight transport&lt;/Name&gt;&lt;Name LocaleIsoCode="it"&gt;Trasporto merci su strada &lt;/Name&gt;&lt;Dimension Code="ITTER107" HasMetadata="false" CommonCode="ITTER107" Display="labels"&gt;&lt;Name LocaleIsoCode="en"&gt;Country of registration of the vehicle&lt;/Name&gt;&lt;Name LocaleIsoCode="it"&gt;Territorio di immatricolazione automezzo&lt;/Name&gt;&lt;Member Code="IT" HasMetadata="false" HasChild="0"&gt;&lt;Name LocaleIsoCode="en"&gt;Italy&lt;/Name&gt;&lt;Name LocaleIsoCode="it"&gt;Italia&lt;/Name&gt;&lt;/Member&gt;&lt;/Dimension&gt;&lt;Dimension Code="TIPO_DATO7" HasMetadata="false" CommonCode="TIPO_DATO7" Display="labels"&gt;&lt;Name LocaleIsoCode="en"&gt;Aggregate&lt;/Name&gt;&lt;Name LocaleIsoCode="it"&gt;Tipo aggregato&lt;/Name&gt;&lt;Member Code="GC_TON" HasMetadata="false" HasChild="0"&gt;&lt;Name LocaleIsoCode="en"&gt;goods lifted - tonnes&lt;/Name&gt;&lt;Name LocaleIsoCode="it"&gt;merce trasportata - tonnellate&lt;/Name&gt;&lt;/Member&gt;&lt;Member Code="GC_TKM" HasMetadata="false" HasChild="0" IsDisplayed="true"&gt;&lt;Name LocaleIsoCode="en"&gt;goods moved - thousands of tonne-kilometre&lt;/Name&gt;&lt;Name LocaleIsoCode="it"&gt;merce trasportata - tonnellate-chilometro (migliaia)&lt;/Name&gt;&lt;/Member&gt;&lt;/Dimension&gt;&lt;Dimension Code="ISO_CARICO" HasMetadata="false" CommonCode="ISO" Display="labels"&gt;&lt;Name LocaleIsoCode="en"&gt;Loading region&lt;/Name&gt;&lt;Name LocaleIsoCode="it"&gt;Territorio di carico&lt;/Name&gt;&lt;Member Code="WORLD" HasMetadata="false" HasChild="0"&gt;&lt;Name LocaleIsoCode="en"&gt;All countries of the world&lt;/Name&gt;&lt;Name LocaleIsoCode="it"&gt;Mondo&lt;/Name&gt;&lt;/Member&gt;&lt;/Dimension&gt;&lt;Dimension Code="ISO_SCARICO" HasMetadata="false" CommonCode="ISO" Display="labels"&gt;&lt;Name LocaleIsoCode="en"&gt;Unloading region&lt;/Name&gt;&lt;Name LocaleIsoCode="it"&gt;Territorio di scarico&lt;/Name&gt;&lt;Member Code="WORLD" HasMetadata="false" HasChild="0"&gt;&lt;Name LocaleIsoCode="en"&gt;All countries of the world&lt;/Name&gt;&lt;Name LocaleIsoCode="it"&gt;Mondo&lt;/Name&gt;&lt;/Member&gt;&lt;/Dimension&gt;&lt;Dimension Code="NST2007" HasMetadata="false" CommonCode="NST2007" Display="labels"&gt;&lt;Name LocaleIsoCode="en"&gt;Type of goods&lt;/Name&gt;&lt;Name LocaleIsoCode="it"&gt;Tipo di merce&lt;/Name&gt;&lt;Member Code="01" HasMetadata="false" HasOnlyUnitMetadata="false" HasChild="0"&gt;&lt;Name LocaleIsoCode="en"&gt;products of agriculture, hunting, and forestry, fish and other fishing products&lt;/Name&gt;&lt;Name LocaleIsoCode="it"&gt;prodotti dell'agricoltura, della caccia e della silvicoltura, pesci ed altri prodotti della pesca&lt;/Name&gt;&lt;/Member&gt;&lt;Member Code="02" HasMetadata="false" HasOnlyUnitMetadata="false" HasChild="0"&gt;&lt;Name LocaleIsoCode="en"&gt;coal and lignite, crude petroleum and natural gas&lt;/Name&gt;&lt;Name LocaleIsoCode="it"&gt;carboni fossili e ligniti, petrolio greggio e gas naturale&lt;/Name&gt;&lt;/Member&gt;&lt;Member Code="03" HasMetadata="false" HasOnlyUnitMetadata="false" HasChild="0"&gt;&lt;Name LocaleIsoCode="en"&gt;metal ores and other mining and quarrying products, peat, uranium and thorium&lt;/Name&gt;&lt;Name LocaleIsoCode="it"&gt;minerali metalliferi ed altri prodotti delle miniere e delle cave, torba, uranio e torio&lt;/Name&gt;&lt;/Member&gt;&lt;Member Code="04" HasMetadata="false" HasOnlyUnitMetadata="false" HasChild="0"&gt;&lt;Name LocaleIsoCode="en"&gt;food products, beverages and tobacco&lt;/Name&gt;&lt;Name LocaleIsoCode="it"&gt;prodotti alimentari, bevande e tabacchi&lt;/Name&gt;&lt;/Member&gt;&lt;Member Code="05" HasMetadata="false" HasOnlyUnitMetadata="false" HasChild="0"&gt;&lt;Name LocaleIsoCode="en"&gt;textiles and textile products, leather and leather products&lt;/Name&gt;&lt;Name LocaleIsoCode="it"&gt;prodotti dell'industria tessile e dell'industria dell'abbigliamento, cuoio e prodotti in cuoio&lt;/Name&gt;&lt;/Member&gt;&lt;Member Code="06" HasMetadata="false" HasOnlyUnitMetadata="false" HasChild="0"&gt;&lt;Name LocaleIsoCode="en"&gt;wood and products of wood and cork (except furniture), articles of straw and plaiting materials, pulp, paper and paper products, printed matter and recorded media&lt;/Name&gt;&lt;Name LocaleIsoCode="it"&gt;legno e prodotti in legno e sughero (esclusi i mobili), articoli di paglia e materiali da intreccio, pasta da carta, carta e prodotti di carta, stampati e supporti registrati&lt;/Name&gt;&lt;/Member&gt;&lt;Member Code="07" HasMetadata="false" HasOnlyUnitMetadata="false" HasChild="0"&gt;&lt;Name LocaleIsoCode="en"&gt;coke and refined petroleum products &lt;/Name&gt;&lt;Name LocaleIsoCode="it"&gt;coke e prodotti petroliferi raffinati&lt;/Name&gt;&lt;/Member&gt;&lt;Member Code="08" HasMetadata="false" HasOnlyUnitMetadata="false" HasChild="0"&gt;&lt;Name LocaleIsoCode="en"&gt;chemicals, chemical products, and man-made fibers, rubber and plastic products , nuclear fuel&lt;/Name&gt;&lt;Name LocaleIsoCode="it"&gt;prodotti chimici e fibre sintetiche e artificiali, articoli in gomma e in materie plastiche, combustibili nucleari&lt;/Name&gt;&lt;/Member&gt;&lt;Member Code="09" HasMetadata="false" HasOnlyUnitMetadata="false" HasChild="0"&gt;&lt;Name LocaleIsoCode="en"&gt;other non metallic mineral products&lt;/Name&gt;&lt;Name LocaleIsoCode="it"&gt;altri prodotti della lavorazione di minerali non metalliferi&lt;/Name&gt;&lt;/Member&gt;&lt;Member Code="10" HasMetadata="false" HasOnlyUnitMetadata="false" HasChild="0"&gt;&lt;Name LocaleIsoCode="en"&gt;basic metals, fabricated metal products, except machinery and equipment&lt;/Name&gt;&lt;Name LocaleIsoCode="it"&gt;metalli, manufatti in metallo, escluse le macchine e gli apparecchi meccanici&lt;/Name&gt;&lt;/Member&gt;&lt;Member Code="11" HasMetadata="false" HasOnlyUnitMetadata="false" HasChild="0"&gt;&lt;Name LocaleIsoCode="en"&gt;machinery and equipment n.e.c., office machinery and computers, electrical machinery and apparatus n.e.c., radio, television and communication equipment and apparatus, medical, precision and optical instruments, watches and clocks &lt;/Name&gt;&lt;Name LocaleIsoCode="it"&gt;macchine ed apparecchi meccanici n.c.a., macchine per ufficio, elaboratori e sistemi informatici, macchine ed apparecchi elettrici n.c.a., apparecchi radiotelevisivi e apparecchiature per le comunicazioni, apparecchi medicali, apparecchi di precisione e strumenti ottici, orologi&lt;/Name&gt;&lt;/Member&gt;&lt;Member Code="12" HasMetadata="false" HasOnlyUnitMetadata="false" HasChild="0"&gt;&lt;Name LocaleIsoCode="en"&gt;transport equipment &lt;/Name&gt;&lt;Name LocaleIsoCode="it"&gt;mezzi di trasporto&lt;/Name&gt;&lt;/Member&gt;&lt;Member Code="13" HasMetadata="false" HasOnlyUnitMetadata="false" HasChild="0"&gt;&lt;Name LocaleIsoCode="en"&gt;furniture, other manufactured goods n.e.c.&lt;/Name&gt;&lt;Name LocaleIsoCode="it"&gt;mobili, altri manufatti n.c.a.&lt;/Name&gt;&lt;/Member&gt;&lt;Member Code="14" HasMetadata="false" HasOnlyUnitMetadata="false" HasChild="0"&gt;&lt;Name LocaleIsoCode="en"&gt;secondary raw materials, municipal wastes and other wastes &lt;/Name&gt;&lt;Name LocaleIsoCode="it"&gt;materie prime secondarie, rifiuti urbani e altri rifiuti&lt;/Name&gt;&lt;/Member&gt;&lt;Member Code="15" HasMetadata="false" HasOnlyUnitMetadata="false" HasChild="0"&gt;&lt;Name LocaleIsoCode="en"&gt;mail, parcels&lt;/Name&gt;&lt;Name LocaleIsoCode="it"&gt;posta, pacchi&lt;/Name&gt;&lt;/Member&gt;&lt;Member Code="16" HasMetadata="false" HasOnlyUnitMetadata="false" HasChild="0"&gt;&lt;Name LocaleIsoCode="en"&gt;equipment and material utilized in the transport of goods &lt;/Name&gt;&lt;Name LocaleIsoCode="it"&gt;attrezzature e materiali utilizzati nel trasporto di merci&lt;/Name&gt;&lt;/Member&gt;&lt;Member Code="17" HasMetadata="false" HasOnlyUnitMetadata="false" HasChild="0"&gt;&lt;Name LocaleIsoCode="en"&gt;goods moved in the course of household and office removals, baggage and articles accompanying travellers, motor vehicles being moved for repair, other non market goods n.e.c.&lt;/Name&gt;&lt;Name LocaleIsoCode="it"&gt;merci trasportate nell'ambito di traslochi (uffici e abitazioni), bagagli e articoli viaggianti come bagaglio accompagnato, autoveicoli trasportati per riparazione, altre merci non destinabili alla vendita n.c.a.&lt;/Name&gt;&lt;/Member&gt;&lt;Member Code="18" HasMetadata="false" HasOnlyUnitMetadata="false" HasChild="0"&gt;&lt;Name LocaleIsoCode="en"&gt;grouped goods: a mixture of types of goods which are transported together&lt;/Name&gt;&lt;Name LocaleIsoCode="it"&gt;merci raggruppate: merci di vario tipo trasportate insieme&lt;/Name&gt;&lt;/Member&gt;&lt;Member Code="19" HasMetadata="false" HasOnlyUnitMetadata="false" HasChild="0"&gt;&lt;Name LocaleIsoCode="en"&gt;unidentifiable goods: goods which for any reason cannot be identified and therefore cannot be assigned to groups 01-16.&lt;/Name&gt;&lt;Name LocaleIsoCode="it"&gt;merci non individuabili: merci che per un qualunque motivo non possono essere individuate e quindi non possono essere attribuite ai gruppi 01-16&lt;/Name&gt;&lt;/Member&gt;&lt;Member Code="20" HasMetadata="false" HasOnlyUnitMetadata="false" HasChild="0"&gt;&lt;Name LocaleIsoCode="en"&gt;other goods n.e.c. &lt;/Name&gt;&lt;Name LocaleIsoCode="it"&gt;altre merci n.c.a.&lt;/Name&gt;&lt;/Member&gt;&lt;Member Code="ALL" HasMetadata="false" HasOnlyUnitMetadata="false" HasChild="0"&gt;&lt;Name LocaleIsoCode="en"&gt;all items&lt;/Name&gt;&lt;Name LocaleIsoCode="it"&gt;tutte le voci&lt;/Name&gt;&lt;/Member&gt;&lt;/Dimension&gt;&lt;Dimension Code="TIT_POSSESSO" HasMetadata="false" CommonCode="TIT_POSSESSO" Display="labels"&gt;&lt;Name LocaleIsoCode="en"&gt;Type of transport&lt;/Name&gt;&lt;Name LocaleIsoCode="it"&gt;Titolo di trasporto&lt;/Name&gt;&lt;Member Code="ALL" HasMetadata="false" HasChild="0"&gt;&lt;Name LocaleIsoCode="en"&gt;all items&lt;/Name&gt;&lt;Name LocaleIsoCode="it"&gt;tutte le voci&lt;/Name&gt;&lt;/Member&gt;&lt;Member Code="P" HasMetadata="false" HasChild="0"&gt;&lt;Name LocaleIsoCode="en"&gt;own account&lt;/Name&gt;&lt;Name LocaleIsoCode="it"&gt;conto proprio&lt;/Name&gt;&lt;/Member&gt;&lt;Member Code="T" HasMetadata="false" HasChild="0"&gt;&lt;Name LocaleIsoCode="en"&gt;hire or reward&lt;/Name&gt;&lt;Name LocaleIsoCode="it"&gt;conto terzi&lt;/Name&gt;&lt;/Member&gt;&lt;/Dimension&gt;&lt;Dimension Code="LUNGHEZZA" HasMetadata="false" CommonCode="LUNGHEZZA" Display="labels"&gt;&lt;Name LocaleIsoCode="en"&gt;Distance class&lt;/Name&gt;&lt;Name LocaleIsoCode="it"&gt;Classe di percorrenza&lt;/Name&gt;&lt;Member Code="KM_UN_50" HasMetadata="true" HasChild="0"&gt;&lt;Name LocaleIsoCode="en"&gt;until 50 km &lt;/Name&gt;&lt;Name LocaleIsoCode="it"&gt;fino a 50 km &lt;/Name&gt;&lt;/Member&gt;&lt;Member Code="KM_GE_50" HasMetadata="true" HasChild="0"&gt;&lt;Name LocaleIsoCode="en"&gt;51 km and over &lt;/Name&gt;&lt;Name LocaleIsoCode="it"&gt;51 km e più &lt;/Name&gt;&lt;/Member&gt;&lt;Member Code="TOTAL" HasMetadata="false" HasChild="0" IsDisplayed="true"&gt;&lt;Name LocaleIsoCode="en"&gt;total&lt;/Name&gt;&lt;Name LocaleIsoCode="it"&gt;totale 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Code="TIT_POSSESSO" CommonCode="TIT_POSSESSO" /&gt;&lt;Dimension Code="LUNGHEZZA" CommonCode="LUNGHEZZA" /&gt;&lt;/Tabulation&gt;&lt;Tabulation Axis="vertical"&gt;&lt;Dimension Code="NST2007" CommonCode="NST2007" /&gt;&lt;/Tabulation&gt;&lt;Tabulation Axis="page"&gt;&lt;Dimension Code="ITTER107" CommonCode="ITTER107" /&gt;&lt;Dimension Code="ISO_CARICO" CommonCode="ISO" /&gt;&lt;Dimension Code="ISO_SCARICO" CommonCode="ISO" /&gt;&lt;Dimension Code="TIPO_DATO7" CommonCode="TIPO_DATO7"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25448&amp;amp;QueryType=Public&amp;amp;Lang=it&lt;/AbsoluteUri&gt;&lt;/Query&gt;&lt;/WebTableParameter&gt;</t>
  </si>
  <si>
    <t>Dati estratti il 27 Jan 2020 09:27 UTC (GMT) da I.Stat</t>
  </si>
  <si>
    <t>Nota: eventuali incongruenze nei totali sono da attribuire alla procedura di arrotondamento.</t>
  </si>
  <si>
    <t>2019</t>
  </si>
  <si>
    <t>Dati estratti il 19 gen 2021, 06h20 UTC (GMT) da I.Stat</t>
  </si>
  <si>
    <r>
      <t>(a)</t>
    </r>
    <r>
      <rPr>
        <sz val="9"/>
        <color rgb="FF00B050"/>
        <rFont val="Times New Roman"/>
        <family val="1"/>
      </rPr>
      <t xml:space="preserve"> Le quantità si riferiscono al traffico effettuato da veicoli di portata utile non inferiore a 35 quintali immatricolati in Italia.</t>
    </r>
  </si>
  <si>
    <t>Dati estratti il 19 gen 2021, 06h44 UTC (GMT) da I.Stat</t>
  </si>
  <si>
    <t>Dati estratti il 19 Jan 2021 07:37 UTC (GMT) da I.Stat</t>
  </si>
  <si>
    <t>Tavola 6 - Trasporti complessivi per tipo di trasporto e gruppo merceologico - Anno 2019</t>
  </si>
  <si>
    <t>TRASPORTI LOCALI</t>
  </si>
  <si>
    <t>TRASPORTI DISTANZE</t>
  </si>
  <si>
    <t>TOTALE</t>
  </si>
  <si>
    <t>GRUPPI MERCEOLOGICI</t>
  </si>
  <si>
    <t>(FINO A 50 KM)</t>
  </si>
  <si>
    <t>MEDIO-LUNGHE</t>
  </si>
  <si>
    <t>Tkm</t>
  </si>
  <si>
    <t xml:space="preserve"> (migliaia)</t>
  </si>
  <si>
    <t>Minerali Metalliferi ed altri Prodotti delle Miniere e delle Cave;Torba; Uranio e Torio (Concimi Minerali, Sale, Pietre, Ghiaia)</t>
  </si>
  <si>
    <r>
      <t xml:space="preserve">Fonte: </t>
    </r>
    <r>
      <rPr>
        <sz val="9"/>
        <color rgb="FF00B050"/>
        <rFont val="Times New Roman"/>
        <family val="1"/>
      </rPr>
      <t xml:space="preserve">elaborazione Ministero delle Infrastrutture e della Mobilità Sostenibili su dati ISTAT. </t>
    </r>
  </si>
  <si>
    <t>TOTALE GENERALE</t>
  </si>
  <si>
    <t>Classi di Percorrenza</t>
  </si>
  <si>
    <t>Km Medi</t>
  </si>
  <si>
    <t>Fino a 50 Km</t>
  </si>
  <si>
    <t>51-100 Km</t>
  </si>
  <si>
    <t>101-150 Km</t>
  </si>
  <si>
    <t>151-200 Km</t>
  </si>
  <si>
    <t>201-300 Km</t>
  </si>
  <si>
    <t>301-400 Km</t>
  </si>
  <si>
    <t>401-500 Km</t>
  </si>
  <si>
    <t>oltre 500 Km</t>
  </si>
  <si>
    <t>51,09</t>
  </si>
  <si>
    <t>158,46</t>
  </si>
  <si>
    <t>142,70</t>
  </si>
  <si>
    <t>Confronto con totali ISTAT (OK)</t>
  </si>
  <si>
    <t>TRASPORTI LOCALI (FINO A 50 KM)</t>
  </si>
  <si>
    <t>TRASPORTI DISTANZE MEDIO-LUNGHE</t>
  </si>
  <si>
    <t>tonn-Km</t>
  </si>
  <si>
    <t>Carboni Fossili e Ligniti; Petrolio Greggio e Gas Naturale_x000D_</t>
  </si>
  <si>
    <t>Altre Merci_x000D_</t>
  </si>
  <si>
    <r>
      <t>Tab. V.4.2A  - Trasporto complessivo di merci su strada per titolo di trasporto e classe di percorrenza - Anno 2020</t>
    </r>
    <r>
      <rPr>
        <vertAlign val="superscript"/>
        <sz val="12"/>
        <color rgb="FF00B050"/>
        <rFont val="Times New Roman"/>
        <family val="1"/>
      </rPr>
      <t>(a)</t>
    </r>
  </si>
  <si>
    <t>Regioni di Origine</t>
  </si>
  <si>
    <t>Regioni di Destinazione</t>
  </si>
  <si>
    <t>Valle d'Aosta</t>
  </si>
  <si>
    <t>Trentino</t>
  </si>
  <si>
    <t>Emilia Romagna</t>
  </si>
  <si>
    <t>NORD</t>
  </si>
  <si>
    <t>CENTRO</t>
  </si>
  <si>
    <t>MEZZOGIORNO</t>
  </si>
  <si>
    <t>ITALIA</t>
  </si>
  <si>
    <t>ESTERO</t>
  </si>
  <si>
    <t>Regione</t>
  </si>
  <si>
    <t>km medi</t>
  </si>
  <si>
    <t>PIEMONTE</t>
  </si>
  <si>
    <t>VALLE D'AOSTA</t>
  </si>
  <si>
    <t>LIGURIA</t>
  </si>
  <si>
    <t>LOMBARDIA</t>
  </si>
  <si>
    <t>TRENTINO</t>
  </si>
  <si>
    <t>BOLZANO - BOZEN</t>
  </si>
  <si>
    <t>TRENTO</t>
  </si>
  <si>
    <t>VENETO</t>
  </si>
  <si>
    <t>FRIULI VENEZIA GIULIA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</si>
  <si>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</si>
  <si>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</si>
  <si>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</si>
  <si>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</si>
  <si>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</si>
  <si>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</si>
  <si>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</si>
  <si>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</si>
  <si>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</si>
  <si>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</si>
  <si>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</si>
  <si>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</si>
  <si>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</si>
  <si>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72,30</t>
  </si>
  <si>
    <t>160,19</t>
  </si>
  <si>
    <t xml:space="preserve">Tavola 5 - Trasporti interni ed internazionali per titolo di trasporto e classe di percorrenza - Anno 2021 </t>
  </si>
  <si>
    <t xml:space="preserve"> CONTO PROPRIO</t>
  </si>
  <si>
    <t xml:space="preserve"> CONTO TERZI</t>
  </si>
  <si>
    <t>18,72</t>
  </si>
  <si>
    <t>23,07</t>
  </si>
  <si>
    <t>22,03</t>
  </si>
  <si>
    <t>70,44</t>
  </si>
  <si>
    <t>72,08</t>
  </si>
  <si>
    <t>121,16</t>
  </si>
  <si>
    <t>122,89</t>
  </si>
  <si>
    <t>122,75</t>
  </si>
  <si>
    <t>168,40</t>
  </si>
  <si>
    <t>171,65</t>
  </si>
  <si>
    <t>171,49</t>
  </si>
  <si>
    <t>237,43</t>
  </si>
  <si>
    <t>243,91</t>
  </si>
  <si>
    <t>243,69</t>
  </si>
  <si>
    <t>332,40</t>
  </si>
  <si>
    <t>341,68</t>
  </si>
  <si>
    <t>341,47</t>
  </si>
  <si>
    <t>442,75</t>
  </si>
  <si>
    <t>441,42</t>
  </si>
  <si>
    <t>441,45</t>
  </si>
  <si>
    <t>661,24</t>
  </si>
  <si>
    <t>709,75</t>
  </si>
  <si>
    <t>709,11</t>
  </si>
  <si>
    <t>51,78</t>
  </si>
  <si>
    <t>146,88</t>
  </si>
  <si>
    <t>134,07</t>
  </si>
  <si>
    <t xml:space="preserve">Trasporti internazionali </t>
  </si>
  <si>
    <t>27,85</t>
  </si>
  <si>
    <t>29,57</t>
  </si>
  <si>
    <t>29,29</t>
  </si>
  <si>
    <t>79,52</t>
  </si>
  <si>
    <t>73,18</t>
  </si>
  <si>
    <t>73,36</t>
  </si>
  <si>
    <t>128,88</t>
  </si>
  <si>
    <t>127,27</t>
  </si>
  <si>
    <t>127,33</t>
  </si>
  <si>
    <t>182,56</t>
  </si>
  <si>
    <t>176,04</t>
  </si>
  <si>
    <t>176,40</t>
  </si>
  <si>
    <t>225,74</t>
  </si>
  <si>
    <t>251,33</t>
  </si>
  <si>
    <t>250,67</t>
  </si>
  <si>
    <t>324,81</t>
  </si>
  <si>
    <t>356,52</t>
  </si>
  <si>
    <t>355,78</t>
  </si>
  <si>
    <t>413,10</t>
  </si>
  <si>
    <t>453,29</t>
  </si>
  <si>
    <t>451,76</t>
  </si>
  <si>
    <t>959,28</t>
  </si>
  <si>
    <t>931,20</t>
  </si>
  <si>
    <t>931,38</t>
  </si>
  <si>
    <t>280,09</t>
  </si>
  <si>
    <t>591,05</t>
  </si>
  <si>
    <t>583,08</t>
  </si>
  <si>
    <t xml:space="preserve"> </t>
  </si>
  <si>
    <r>
      <t>Tab. V.4.1A - Trasporto merci su strada interno, internazionale e complessivo per titolo di trasporto e classe di percorrenza - Anno 2021</t>
    </r>
    <r>
      <rPr>
        <vertAlign val="superscript"/>
        <sz val="12"/>
        <color rgb="FF00B050"/>
        <rFont val="Times New Roman"/>
        <family val="1"/>
      </rPr>
      <t>(a)</t>
    </r>
  </si>
  <si>
    <t>Tavola 6 - Trasporti complessivi per tipo di trasporto e gruppo merceologico - Anno 2021 - Generale</t>
  </si>
  <si>
    <r>
      <t>Tab. V.4.3A - Trasporto complessivo di merci su strada per tipo di trasporto e gruppo merceologico - Anno 2021</t>
    </r>
    <r>
      <rPr>
        <vertAlign val="superscript"/>
        <sz val="12"/>
        <color rgb="FF00B050"/>
        <rFont val="Times New Roman"/>
        <family val="1"/>
      </rPr>
      <t>(a)</t>
    </r>
  </si>
  <si>
    <t>Tavola 7 - Trasporti complessivi per regione di origine e di destinazione - Anno 2021 - Tonnellate</t>
  </si>
  <si>
    <r>
      <t>Tab. V.4.4A - Trasporto complessivo di merci su strada per Regione di origine e di destinazione - Anno 2021</t>
    </r>
    <r>
      <rPr>
        <vertAlign val="superscript"/>
        <sz val="12"/>
        <color rgb="FF00B050"/>
        <rFont val="Times New Roman"/>
        <family val="1"/>
      </rPr>
      <t>(a)</t>
    </r>
    <r>
      <rPr>
        <sz val="12"/>
        <color rgb="FF00B050"/>
        <rFont val="Times New Roman"/>
        <family val="1"/>
      </rPr>
      <t xml:space="preserve"> </t>
    </r>
  </si>
  <si>
    <r>
      <t>Segue:</t>
    </r>
    <r>
      <rPr>
        <b/>
        <i/>
        <sz val="12"/>
        <color rgb="FF00B050"/>
        <rFont val="Times New Roman"/>
        <family val="1"/>
      </rPr>
      <t xml:space="preserve"> </t>
    </r>
    <r>
      <rPr>
        <b/>
        <sz val="12"/>
        <color rgb="FF00B050"/>
        <rFont val="Times New Roman"/>
        <family val="1"/>
      </rPr>
      <t>Tab. V.4.4A - Trasporti complessivi di merci su strada per Regione di origine e di destinazione - Anno 2021</t>
    </r>
    <r>
      <rPr>
        <b/>
        <vertAlign val="superscript"/>
        <sz val="12"/>
        <color rgb="FF00B050"/>
        <rFont val="Times New Roman"/>
        <family val="1"/>
      </rPr>
      <t>(a)</t>
    </r>
    <r>
      <rPr>
        <b/>
        <sz val="12"/>
        <color rgb="FF00B050"/>
        <rFont val="Times New Roman"/>
        <family val="1"/>
      </rPr>
      <t xml:space="preserve"> </t>
    </r>
  </si>
  <si>
    <r>
      <t>Tab. V.4.5A - Trasporto complessivo di merci su strada per Regione di origine e di destinazione - Anno 2021</t>
    </r>
    <r>
      <rPr>
        <vertAlign val="superscript"/>
        <sz val="12"/>
        <color rgb="FF00B050"/>
        <rFont val="Times New Roman"/>
        <family val="1"/>
      </rPr>
      <t>(a)</t>
    </r>
  </si>
  <si>
    <r>
      <t xml:space="preserve">Segue: </t>
    </r>
    <r>
      <rPr>
        <b/>
        <sz val="12"/>
        <color rgb="FF00B050"/>
        <rFont val="Times New Roman"/>
        <family val="1"/>
      </rPr>
      <t>Tab. V.4.5A - Trasporti complessivi di merci su strada per Regione di origine e di destinazione - Anno 2021(</t>
    </r>
    <r>
      <rPr>
        <vertAlign val="superscript"/>
        <sz val="12"/>
        <color rgb="FF00B050"/>
        <rFont val="Times New Roman"/>
        <family val="1"/>
      </rPr>
      <t>a)</t>
    </r>
    <r>
      <rPr>
        <sz val="12"/>
        <color rgb="FF00B050"/>
        <rFont val="Times New Roman"/>
        <family val="1"/>
      </rPr>
      <t xml:space="preserve"> </t>
    </r>
  </si>
  <si>
    <t>Tavola 3 - Trasporti complessivi per regione di origine e titolo di trasporto - Anno 2021</t>
  </si>
  <si>
    <t xml:space="preserve"> Tonnellate</t>
  </si>
  <si>
    <t xml:space="preserve"> tonn-km</t>
  </si>
  <si>
    <t>43,25</t>
  </si>
  <si>
    <t>152,83</t>
  </si>
  <si>
    <t>134,12</t>
  </si>
  <si>
    <t>77,00</t>
  </si>
  <si>
    <t>262,01</t>
  </si>
  <si>
    <t>220,32</t>
  </si>
  <si>
    <t>78,20</t>
  </si>
  <si>
    <t>165,92</t>
  </si>
  <si>
    <t>48,96</t>
  </si>
  <si>
    <t>129,52</t>
  </si>
  <si>
    <t>119,84</t>
  </si>
  <si>
    <t>32,33</t>
  </si>
  <si>
    <t>116,38</t>
  </si>
  <si>
    <t>95,34</t>
  </si>
  <si>
    <t>29,53</t>
  </si>
  <si>
    <t>101,01</t>
  </si>
  <si>
    <t>81,04</t>
  </si>
  <si>
    <t>36,52</t>
  </si>
  <si>
    <t>132,80</t>
  </si>
  <si>
    <t>111,95</t>
  </si>
  <si>
    <t>47,17</t>
  </si>
  <si>
    <t>142,27</t>
  </si>
  <si>
    <t>124,48</t>
  </si>
  <si>
    <t>80,81</t>
  </si>
  <si>
    <t>138,65</t>
  </si>
  <si>
    <t>134,16</t>
  </si>
  <si>
    <t>69,39</t>
  </si>
  <si>
    <t>151,44</t>
  </si>
  <si>
    <t>145,20</t>
  </si>
  <si>
    <t>52,55</t>
  </si>
  <si>
    <t>165,59</t>
  </si>
  <si>
    <t>153,13</t>
  </si>
  <si>
    <t>106,32</t>
  </si>
  <si>
    <t>172,91</t>
  </si>
  <si>
    <t>167,99</t>
  </si>
  <si>
    <t>47,91</t>
  </si>
  <si>
    <t>204,86</t>
  </si>
  <si>
    <t>176,12</t>
  </si>
  <si>
    <t>62,97</t>
  </si>
  <si>
    <t>175,03</t>
  </si>
  <si>
    <t>165,24</t>
  </si>
  <si>
    <t>51,87</t>
  </si>
  <si>
    <t>231,46</t>
  </si>
  <si>
    <t>189,30</t>
  </si>
  <si>
    <t>90,96</t>
  </si>
  <si>
    <t>142,52</t>
  </si>
  <si>
    <t>139,55</t>
  </si>
  <si>
    <t>57,55</t>
  </si>
  <si>
    <t>214,17</t>
  </si>
  <si>
    <t>192,13</t>
  </si>
  <si>
    <t>88,50</t>
  </si>
  <si>
    <t>228,75</t>
  </si>
  <si>
    <t>213,74</t>
  </si>
  <si>
    <t>72,03</t>
  </si>
  <si>
    <t>261,55</t>
  </si>
  <si>
    <t>225,13</t>
  </si>
  <si>
    <t>81,01</t>
  </si>
  <si>
    <t>199,94</t>
  </si>
  <si>
    <t>174,72</t>
  </si>
  <si>
    <t>51,65</t>
  </si>
  <si>
    <t>158,86</t>
  </si>
  <si>
    <t>144,22</t>
  </si>
  <si>
    <t>41,22</t>
  </si>
  <si>
    <t>111,35</t>
  </si>
  <si>
    <t>105,92</t>
  </si>
  <si>
    <t>49,20</t>
  </si>
  <si>
    <t>140,79</t>
  </si>
  <si>
    <t>128,29</t>
  </si>
  <si>
    <t>58,62</t>
  </si>
  <si>
    <t>174,63</t>
  </si>
  <si>
    <t>161,97</t>
  </si>
  <si>
    <t>62,32</t>
  </si>
  <si>
    <t>194,65</t>
  </si>
  <si>
    <t>176,13</t>
  </si>
  <si>
    <t>52,52</t>
  </si>
  <si>
    <t>154,36</t>
  </si>
  <si>
    <t>140,81</t>
  </si>
  <si>
    <t>260,88</t>
  </si>
  <si>
    <t>591,65</t>
  </si>
  <si>
    <t>583,54</t>
  </si>
  <si>
    <t>53,05</t>
  </si>
  <si>
    <t>161,10</t>
  </si>
  <si>
    <r>
      <t>Tab.V.4.6A - Trasporto complessivo di merci su strada per titolo di trasporto e Regione di origine - Anno 2021</t>
    </r>
    <r>
      <rPr>
        <vertAlign val="superscript"/>
        <sz val="12"/>
        <color rgb="FF00B050"/>
        <rFont val="Times New Roman"/>
        <family val="1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</si>
</sst>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#,##0.0"/>
    <numFmt numFmtId="166" formatCode="_-* #,##0_-;\-* #,##0_-;_-* &quot;-&quot;??_-;_-@_-"/>
    <numFmt numFmtId="167" formatCode="0.0%"/>
    <numFmt numFmtId="168" formatCode="###,###,###,###,###,###,##0"/>
  </numFmts>
  <fonts count="7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.5"/>
      <name val="Times New Roman"/>
      <family val="1"/>
    </font>
    <font>
      <i/>
      <sz val="9.5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sz val="8"/>
      <name val="Verdana"/>
      <family val="2"/>
    </font>
    <font>
      <vertAlign val="superscript"/>
      <sz val="10"/>
      <name val="Verdana"/>
      <family val="2"/>
    </font>
    <font>
      <u/>
      <sz val="8"/>
      <name val="Verdana"/>
      <family val="2"/>
    </font>
    <font>
      <u/>
      <sz val="8"/>
      <color indexed="9"/>
      <name val="Verdana"/>
      <family val="2"/>
    </font>
    <font>
      <b/>
      <sz val="12"/>
      <color rgb="FF00B050"/>
      <name val="Times New Roman"/>
      <family val="1"/>
    </font>
    <font>
      <vertAlign val="superscript"/>
      <sz val="12"/>
      <color rgb="FF00B050"/>
      <name val="Times New Roman"/>
      <family val="1"/>
    </font>
    <font>
      <sz val="10"/>
      <color rgb="FF00B050"/>
      <name val="Times New Roman"/>
      <family val="1"/>
    </font>
    <font>
      <b/>
      <sz val="10"/>
      <color rgb="FF00B050"/>
      <name val="Times New Roman"/>
      <family val="1"/>
    </font>
    <font>
      <i/>
      <sz val="10"/>
      <color rgb="FF00B050"/>
      <name val="Times New Roman"/>
      <family val="1"/>
    </font>
    <font>
      <sz val="9.5"/>
      <color rgb="FF00B050"/>
      <name val="Times New Roman"/>
      <family val="1"/>
    </font>
    <font>
      <b/>
      <sz val="9.5"/>
      <color rgb="FF00B050"/>
      <name val="Times New Roman"/>
      <family val="1"/>
    </font>
    <font>
      <b/>
      <i/>
      <sz val="10"/>
      <color rgb="FF00B050"/>
      <name val="Times New Roman"/>
      <family val="1"/>
    </font>
    <font>
      <vertAlign val="superscript"/>
      <sz val="9"/>
      <color rgb="FF00B050"/>
      <name val="Times New Roman"/>
      <family val="1"/>
    </font>
    <font>
      <sz val="9"/>
      <color rgb="FF00B050"/>
      <name val="Times New Roman"/>
      <family val="1"/>
    </font>
    <font>
      <i/>
      <sz val="9"/>
      <color rgb="FF00B050"/>
      <name val="Times New Roman"/>
      <family val="1"/>
    </font>
    <font>
      <sz val="10"/>
      <color rgb="FF00B050"/>
      <name val="Arial"/>
      <family val="2"/>
    </font>
    <font>
      <i/>
      <sz val="12"/>
      <color rgb="FF00B050"/>
      <name val="Times New Roman"/>
      <family val="1"/>
    </font>
    <font>
      <b/>
      <sz val="8"/>
      <color rgb="FF00B050"/>
      <name val="Times New Roman"/>
      <family val="1"/>
    </font>
    <font>
      <sz val="8"/>
      <color rgb="FF00B050"/>
      <name val="Times New Roman"/>
      <family val="1"/>
    </font>
    <font>
      <sz val="12"/>
      <color rgb="FF00B050"/>
      <name val="Times New Roman"/>
      <family val="1"/>
    </font>
    <font>
      <b/>
      <i/>
      <sz val="12"/>
      <color rgb="FF00B050"/>
      <name val="Times New Roman"/>
      <family val="1"/>
    </font>
    <font>
      <b/>
      <vertAlign val="superscript"/>
      <sz val="12"/>
      <color rgb="FF00B050"/>
      <name val="Times New Roman"/>
      <family val="1"/>
    </font>
    <font>
      <sz val="8"/>
      <color rgb="FF00B050"/>
      <name val="Arial"/>
      <family val="2"/>
    </font>
    <font>
      <sz val="11"/>
      <color rgb="FF00B050"/>
      <name val="Times New Roman"/>
      <family val="1"/>
    </font>
    <font>
      <i/>
      <sz val="9.5"/>
      <color rgb="FF00B050"/>
      <name val="Times New Roman"/>
      <family val="1"/>
    </font>
    <font>
      <i/>
      <sz val="11"/>
      <color rgb="FF00B050"/>
      <name val="Times New Roman"/>
      <family val="1"/>
    </font>
    <font>
      <b/>
      <sz val="9"/>
      <color rgb="FF00B050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1"/>
      <color rgb="FF000000"/>
      <name val="Calibri"/>
      <family val="2"/>
    </font>
    <font>
      <sz val="12"/>
      <color rgb="FF000000"/>
      <name val="Helvetica"/>
    </font>
    <font>
      <b/>
      <sz val="10"/>
      <color rgb="FF000000"/>
      <name val="Helvetica"/>
    </font>
    <font>
      <sz val="10"/>
      <color rgb="FF000000"/>
      <name val="Helvetica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6"/>
      <color rgb="FF000000"/>
      <name val="Helvetica"/>
    </font>
    <font>
      <b/>
      <sz val="16"/>
      <color rgb="FF000000"/>
      <name val="Calibri"/>
      <family val="2"/>
    </font>
    <font>
      <b/>
      <sz val="12"/>
      <color rgb="FF000000"/>
      <name val="Helvetica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EEE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/>
      <right/>
      <top/>
      <bottom style="thin">
        <color rgb="FF666666"/>
      </bottom>
      <diagonal/>
    </border>
    <border>
      <left/>
      <right/>
      <top style="thin">
        <color rgb="FF666666"/>
      </top>
      <bottom/>
      <diagonal/>
    </border>
    <border>
      <left style="thin">
        <color rgb="FF666666"/>
      </left>
      <right/>
      <top style="thin">
        <color rgb="FF666666"/>
      </top>
      <bottom style="thin">
        <color rgb="FF666666"/>
      </bottom>
      <diagonal/>
    </border>
    <border>
      <left/>
      <right style="thin">
        <color rgb="FF666666"/>
      </right>
      <top style="thin">
        <color rgb="FF666666"/>
      </top>
      <bottom style="thin">
        <color rgb="FF666666"/>
      </bottom>
      <diagonal/>
    </border>
  </borders>
  <cellStyleXfs count="6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4" applyNumberFormat="0" applyAlignment="0" applyProtection="0"/>
    <xf numFmtId="0" fontId="7" fillId="0" borderId="5" applyNumberFormat="0" applyFill="0" applyAlignment="0" applyProtection="0"/>
    <xf numFmtId="0" fontId="8" fillId="21" borderId="6" applyNumberFormat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9" fillId="28" borderId="4" applyNumberFormat="0" applyAlignment="0" applyProtection="0"/>
    <xf numFmtId="0" fontId="10" fillId="29" borderId="0" applyNumberFormat="0" applyBorder="0" applyAlignment="0" applyProtection="0"/>
    <xf numFmtId="0" fontId="3" fillId="0" borderId="0"/>
    <xf numFmtId="0" fontId="4" fillId="30" borderId="7" applyNumberFormat="0" applyFont="0" applyAlignment="0" applyProtection="0"/>
    <xf numFmtId="0" fontId="11" fillId="20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31" borderId="0" applyNumberFormat="0" applyBorder="0" applyAlignment="0" applyProtection="0"/>
    <xf numFmtId="0" fontId="20" fillId="32" borderId="0" applyNumberFormat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0" fontId="1" fillId="30" borderId="7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9" fontId="57" fillId="0" borderId="0" applyFont="0" applyFill="0" applyBorder="0" applyAlignment="0" applyProtection="0"/>
    <xf numFmtId="0" fontId="63" fillId="0" borderId="0"/>
    <xf numFmtId="0" fontId="68" fillId="0" borderId="0"/>
  </cellStyleXfs>
  <cellXfs count="275">
    <xf numFmtId="0" fontId="0" fillId="0" borderId="0" xfId="0"/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13" xfId="0" applyFont="1" applyBorder="1"/>
    <xf numFmtId="0" fontId="25" fillId="0" borderId="13" xfId="0" applyFont="1" applyBorder="1" applyAlignment="1">
      <alignment horizontal="left" wrapText="1"/>
    </xf>
    <xf numFmtId="0" fontId="28" fillId="35" borderId="13" xfId="0" applyFont="1" applyFill="1" applyBorder="1" applyAlignment="1">
      <alignment wrapText="1"/>
    </xf>
    <xf numFmtId="0" fontId="29" fillId="36" borderId="13" xfId="0" applyFont="1" applyFill="1" applyBorder="1" applyAlignment="1">
      <alignment horizontal="center"/>
    </xf>
    <xf numFmtId="0" fontId="30" fillId="35" borderId="13" xfId="0" applyFont="1" applyFill="1" applyBorder="1" applyAlignment="1">
      <alignment vertical="top" wrapText="1"/>
    </xf>
    <xf numFmtId="0" fontId="31" fillId="0" borderId="18" xfId="0" applyFont="1" applyBorder="1" applyAlignment="1">
      <alignment horizontal="left" wrapText="1"/>
    </xf>
    <xf numFmtId="0" fontId="24" fillId="0" borderId="19" xfId="0" applyFont="1" applyBorder="1" applyAlignment="1">
      <alignment horizontal="right"/>
    </xf>
    <xf numFmtId="0" fontId="31" fillId="37" borderId="18" xfId="0" applyFont="1" applyFill="1" applyBorder="1" applyAlignment="1">
      <alignment horizontal="left" wrapText="1"/>
    </xf>
    <xf numFmtId="0" fontId="24" fillId="38" borderId="19" xfId="0" applyFont="1" applyFill="1" applyBorder="1" applyAlignment="1">
      <alignment horizontal="right"/>
    </xf>
    <xf numFmtId="0" fontId="30" fillId="35" borderId="20" xfId="0" applyFont="1" applyFill="1" applyBorder="1" applyAlignment="1">
      <alignment vertical="top" wrapText="1"/>
    </xf>
    <xf numFmtId="166" fontId="24" fillId="0" borderId="19" xfId="43" applyNumberFormat="1" applyFont="1" applyBorder="1" applyAlignment="1">
      <alignment horizontal="right"/>
    </xf>
    <xf numFmtId="0" fontId="30" fillId="35" borderId="0" xfId="0" applyFont="1" applyFill="1" applyAlignment="1">
      <alignment vertical="top" wrapText="1"/>
    </xf>
    <xf numFmtId="0" fontId="29" fillId="36" borderId="0" xfId="0" applyFont="1" applyFill="1" applyAlignment="1">
      <alignment horizontal="center"/>
    </xf>
    <xf numFmtId="0" fontId="31" fillId="37" borderId="0" xfId="0" applyFont="1" applyFill="1" applyAlignment="1">
      <alignment horizontal="left" wrapText="1"/>
    </xf>
    <xf numFmtId="0" fontId="32" fillId="0" borderId="0" xfId="0" applyFont="1" applyAlignment="1">
      <alignment horizontal="left"/>
    </xf>
    <xf numFmtId="166" fontId="24" fillId="38" borderId="19" xfId="43" applyNumberFormat="1" applyFont="1" applyFill="1" applyBorder="1" applyAlignment="1">
      <alignment horizontal="right"/>
    </xf>
    <xf numFmtId="166" fontId="31" fillId="37" borderId="18" xfId="43" applyNumberFormat="1" applyFont="1" applyFill="1" applyBorder="1" applyAlignment="1">
      <alignment horizontal="left" wrapText="1"/>
    </xf>
    <xf numFmtId="0" fontId="30" fillId="35" borderId="17" xfId="0" applyFont="1" applyFill="1" applyBorder="1" applyAlignment="1">
      <alignment vertical="top" wrapText="1"/>
    </xf>
    <xf numFmtId="0" fontId="30" fillId="35" borderId="21" xfId="0" applyFont="1" applyFill="1" applyBorder="1" applyAlignment="1">
      <alignment vertical="top" wrapText="1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36" fillId="0" borderId="1" xfId="0" applyFont="1" applyBorder="1" applyAlignment="1">
      <alignment vertical="center"/>
    </xf>
    <xf numFmtId="0" fontId="36" fillId="0" borderId="3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4" fontId="39" fillId="0" borderId="0" xfId="0" applyNumberFormat="1" applyFont="1" applyAlignment="1">
      <alignment vertical="center"/>
    </xf>
    <xf numFmtId="4" fontId="40" fillId="0" borderId="0" xfId="0" applyNumberFormat="1" applyFont="1" applyAlignment="1">
      <alignment vertical="center"/>
    </xf>
    <xf numFmtId="0" fontId="37" fillId="0" borderId="1" xfId="0" applyFont="1" applyBorder="1" applyAlignment="1">
      <alignment horizontal="left" vertical="center"/>
    </xf>
    <xf numFmtId="4" fontId="40" fillId="0" borderId="1" xfId="0" applyNumberFormat="1" applyFont="1" applyBorder="1" applyAlignment="1">
      <alignment vertical="center"/>
    </xf>
    <xf numFmtId="0" fontId="41" fillId="0" borderId="0" xfId="0" applyFont="1" applyAlignment="1">
      <alignment horizontal="right" vertical="center"/>
    </xf>
    <xf numFmtId="3" fontId="41" fillId="0" borderId="0" xfId="0" applyNumberFormat="1" applyFont="1" applyAlignment="1">
      <alignment vertical="center"/>
    </xf>
    <xf numFmtId="165" fontId="41" fillId="0" borderId="0" xfId="0" applyNumberFormat="1" applyFont="1" applyAlignment="1">
      <alignment vertical="center"/>
    </xf>
    <xf numFmtId="164" fontId="36" fillId="0" borderId="0" xfId="0" applyNumberFormat="1" applyFont="1" applyAlignment="1">
      <alignment vertical="center"/>
    </xf>
    <xf numFmtId="4" fontId="39" fillId="0" borderId="1" xfId="0" applyNumberFormat="1" applyFont="1" applyBorder="1" applyAlignment="1">
      <alignment vertical="center"/>
    </xf>
    <xf numFmtId="0" fontId="42" fillId="0" borderId="0" xfId="0" applyFont="1" applyAlignment="1">
      <alignment vertical="center"/>
    </xf>
    <xf numFmtId="3" fontId="36" fillId="0" borderId="0" xfId="0" applyNumberFormat="1" applyFont="1" applyAlignment="1">
      <alignment vertical="center"/>
    </xf>
    <xf numFmtId="0" fontId="43" fillId="0" borderId="0" xfId="0" applyFont="1" applyAlignment="1">
      <alignment vertical="center"/>
    </xf>
    <xf numFmtId="4" fontId="36" fillId="0" borderId="0" xfId="0" applyNumberFormat="1" applyFont="1" applyAlignment="1">
      <alignment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0" fontId="37" fillId="0" borderId="0" xfId="0" applyFont="1" applyAlignment="1">
      <alignment horizontal="centerContinuous" vertical="center"/>
    </xf>
    <xf numFmtId="0" fontId="37" fillId="0" borderId="1" xfId="0" applyFont="1" applyBorder="1" applyAlignment="1">
      <alignment horizontal="centerContinuous" vertical="center"/>
    </xf>
    <xf numFmtId="0" fontId="37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right" vertical="center"/>
    </xf>
    <xf numFmtId="0" fontId="48" fillId="0" borderId="0" xfId="0" applyFont="1" applyAlignment="1">
      <alignment vertical="center"/>
    </xf>
    <xf numFmtId="4" fontId="45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37" fillId="0" borderId="2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3" fontId="39" fillId="0" borderId="0" xfId="0" applyNumberFormat="1" applyFont="1" applyAlignment="1">
      <alignment horizontal="right" vertical="center"/>
    </xf>
    <xf numFmtId="166" fontId="39" fillId="0" borderId="0" xfId="0" applyNumberFormat="1" applyFont="1" applyAlignment="1">
      <alignment vertical="center"/>
    </xf>
    <xf numFmtId="3" fontId="39" fillId="0" borderId="0" xfId="0" applyNumberFormat="1" applyFont="1" applyAlignment="1" applyProtection="1">
      <alignment vertical="center"/>
      <protection locked="0"/>
    </xf>
    <xf numFmtId="3" fontId="39" fillId="0" borderId="0" xfId="0" applyNumberFormat="1" applyFont="1" applyAlignment="1">
      <alignment vertical="center"/>
    </xf>
    <xf numFmtId="43" fontId="39" fillId="0" borderId="0" xfId="0" applyNumberFormat="1" applyFont="1" applyAlignment="1">
      <alignment vertical="center"/>
    </xf>
    <xf numFmtId="3" fontId="48" fillId="0" borderId="0" xfId="0" applyNumberFormat="1" applyFont="1" applyAlignment="1">
      <alignment vertical="center"/>
    </xf>
    <xf numFmtId="0" fontId="52" fillId="0" borderId="19" xfId="0" applyFont="1" applyBorder="1" applyAlignment="1">
      <alignment horizontal="right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166" fontId="54" fillId="0" borderId="0" xfId="0" applyNumberFormat="1" applyFont="1" applyAlignment="1">
      <alignment vertical="center"/>
    </xf>
    <xf numFmtId="43" fontId="54" fillId="0" borderId="0" xfId="0" applyNumberFormat="1" applyFont="1" applyAlignment="1">
      <alignment vertical="center"/>
    </xf>
    <xf numFmtId="0" fontId="55" fillId="0" borderId="0" xfId="0" applyFont="1" applyAlignment="1">
      <alignment vertical="center"/>
    </xf>
    <xf numFmtId="0" fontId="40" fillId="0" borderId="3" xfId="0" applyFont="1" applyBorder="1" applyAlignment="1">
      <alignment horizontal="left" vertical="center"/>
    </xf>
    <xf numFmtId="3" fontId="40" fillId="0" borderId="3" xfId="0" applyNumberFormat="1" applyFont="1" applyBorder="1" applyAlignment="1">
      <alignment vertical="center"/>
    </xf>
    <xf numFmtId="3" fontId="40" fillId="0" borderId="0" xfId="0" applyNumberFormat="1" applyFont="1" applyAlignment="1">
      <alignment vertical="center"/>
    </xf>
    <xf numFmtId="43" fontId="40" fillId="0" borderId="3" xfId="0" applyNumberFormat="1" applyFont="1" applyBorder="1" applyAlignment="1">
      <alignment vertical="center"/>
    </xf>
    <xf numFmtId="0" fontId="40" fillId="0" borderId="0" xfId="0" applyFont="1" applyAlignment="1">
      <alignment vertical="center"/>
    </xf>
    <xf numFmtId="3" fontId="37" fillId="0" borderId="0" xfId="0" applyNumberFormat="1" applyFont="1" applyAlignment="1">
      <alignment vertical="center"/>
    </xf>
    <xf numFmtId="43" fontId="36" fillId="0" borderId="0" xfId="0" applyNumberFormat="1" applyFont="1" applyAlignment="1">
      <alignment vertical="center"/>
    </xf>
    <xf numFmtId="0" fontId="46" fillId="0" borderId="1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0" fontId="49" fillId="0" borderId="1" xfId="0" applyFont="1" applyBorder="1" applyAlignment="1">
      <alignment vertical="center"/>
    </xf>
    <xf numFmtId="0" fontId="37" fillId="0" borderId="3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43" fontId="39" fillId="0" borderId="0" xfId="0" applyNumberFormat="1" applyFont="1" applyAlignment="1">
      <alignment horizontal="right" vertical="center"/>
    </xf>
    <xf numFmtId="0" fontId="39" fillId="0" borderId="1" xfId="0" applyFont="1" applyBorder="1" applyAlignment="1">
      <alignment vertical="center"/>
    </xf>
    <xf numFmtId="43" fontId="39" fillId="0" borderId="1" xfId="0" applyNumberFormat="1" applyFont="1" applyBorder="1" applyAlignment="1">
      <alignment horizontal="right" vertical="center"/>
    </xf>
    <xf numFmtId="43" fontId="39" fillId="0" borderId="1" xfId="0" applyNumberFormat="1" applyFont="1" applyBorder="1" applyAlignment="1">
      <alignment vertical="center"/>
    </xf>
    <xf numFmtId="0" fontId="43" fillId="0" borderId="1" xfId="0" applyFont="1" applyBorder="1" applyAlignment="1">
      <alignment vertical="center"/>
    </xf>
    <xf numFmtId="43" fontId="39" fillId="0" borderId="3" xfId="0" applyNumberFormat="1" applyFont="1" applyBorder="1" applyAlignment="1">
      <alignment horizontal="right" vertical="center"/>
    </xf>
    <xf numFmtId="43" fontId="39" fillId="0" borderId="3" xfId="0" applyNumberFormat="1" applyFont="1" applyBorder="1" applyAlignment="1">
      <alignment vertical="center"/>
    </xf>
    <xf numFmtId="0" fontId="56" fillId="0" borderId="0" xfId="0" applyFont="1" applyAlignment="1">
      <alignment vertical="center"/>
    </xf>
    <xf numFmtId="0" fontId="40" fillId="0" borderId="1" xfId="0" applyFont="1" applyBorder="1" applyAlignment="1">
      <alignment horizontal="left" vertical="center"/>
    </xf>
    <xf numFmtId="43" fontId="40" fillId="0" borderId="1" xfId="0" applyNumberFormat="1" applyFont="1" applyBorder="1" applyAlignment="1">
      <alignment vertical="center"/>
    </xf>
    <xf numFmtId="0" fontId="56" fillId="0" borderId="1" xfId="0" applyFont="1" applyBorder="1" applyAlignment="1">
      <alignment vertical="center"/>
    </xf>
    <xf numFmtId="3" fontId="43" fillId="0" borderId="0" xfId="0" applyNumberFormat="1" applyFont="1" applyAlignment="1">
      <alignment vertical="center"/>
    </xf>
    <xf numFmtId="43" fontId="56" fillId="0" borderId="0" xfId="0" applyNumberFormat="1" applyFont="1" applyAlignment="1">
      <alignment vertical="center"/>
    </xf>
    <xf numFmtId="0" fontId="36" fillId="0" borderId="2" xfId="0" applyFont="1" applyBorder="1" applyAlignment="1">
      <alignment vertical="center"/>
    </xf>
    <xf numFmtId="0" fontId="37" fillId="0" borderId="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3" fontId="39" fillId="0" borderId="0" xfId="0" applyNumberFormat="1" applyFont="1" applyAlignment="1">
      <alignment horizontal="right"/>
    </xf>
    <xf numFmtId="2" fontId="39" fillId="0" borderId="0" xfId="0" applyNumberFormat="1" applyFont="1" applyAlignment="1">
      <alignment horizontal="right"/>
    </xf>
    <xf numFmtId="0" fontId="54" fillId="0" borderId="0" xfId="0" applyFont="1" applyAlignment="1">
      <alignment horizontal="left" vertical="center"/>
    </xf>
    <xf numFmtId="3" fontId="54" fillId="0" borderId="0" xfId="0" applyNumberFormat="1" applyFont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3" xfId="0" applyFont="1" applyBorder="1" applyAlignment="1">
      <alignment vertical="center"/>
    </xf>
    <xf numFmtId="3" fontId="40" fillId="0" borderId="3" xfId="0" applyNumberFormat="1" applyFont="1" applyBorder="1" applyAlignment="1">
      <alignment horizontal="right"/>
    </xf>
    <xf numFmtId="165" fontId="40" fillId="0" borderId="3" xfId="0" applyNumberFormat="1" applyFont="1" applyBorder="1" applyAlignment="1">
      <alignment vertical="center"/>
    </xf>
    <xf numFmtId="4" fontId="39" fillId="0" borderId="3" xfId="0" applyNumberFormat="1" applyFont="1" applyBorder="1" applyAlignment="1">
      <alignment vertical="center"/>
    </xf>
    <xf numFmtId="0" fontId="18" fillId="0" borderId="0" xfId="0" applyFont="1"/>
    <xf numFmtId="0" fontId="18" fillId="41" borderId="0" xfId="0" applyFont="1" applyFill="1"/>
    <xf numFmtId="0" fontId="18" fillId="39" borderId="0" xfId="0" applyFont="1" applyFill="1"/>
    <xf numFmtId="0" fontId="18" fillId="40" borderId="0" xfId="0" applyFont="1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0" borderId="36" xfId="0" applyBorder="1" applyAlignment="1">
      <alignment wrapText="1"/>
    </xf>
    <xf numFmtId="1" fontId="0" fillId="0" borderId="36" xfId="0" applyNumberFormat="1" applyBorder="1"/>
    <xf numFmtId="0" fontId="0" fillId="0" borderId="36" xfId="0" applyBorder="1"/>
    <xf numFmtId="0" fontId="59" fillId="0" borderId="0" xfId="0" applyFont="1" applyAlignment="1">
      <alignment horizontal="left"/>
    </xf>
    <xf numFmtId="0" fontId="59" fillId="0" borderId="0" xfId="0" applyFont="1"/>
    <xf numFmtId="167" fontId="59" fillId="0" borderId="0" xfId="58" applyNumberFormat="1" applyFont="1" applyFill="1" applyBorder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Continuous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 vertical="top"/>
    </xf>
    <xf numFmtId="0" fontId="2" fillId="0" borderId="0" xfId="0" applyFont="1" applyAlignment="1">
      <alignment horizontal="right" vertical="center"/>
    </xf>
    <xf numFmtId="49" fontId="24" fillId="0" borderId="0" xfId="0" applyNumberFormat="1" applyFont="1" applyAlignment="1">
      <alignment wrapText="1"/>
    </xf>
    <xf numFmtId="3" fontId="0" fillId="0" borderId="0" xfId="0" applyNumberFormat="1"/>
    <xf numFmtId="3" fontId="2" fillId="0" borderId="0" xfId="0" applyNumberFormat="1" applyFont="1"/>
    <xf numFmtId="3" fontId="60" fillId="0" borderId="0" xfId="0" applyNumberFormat="1" applyFont="1"/>
    <xf numFmtId="0" fontId="61" fillId="0" borderId="0" xfId="0" applyFont="1" applyAlignment="1">
      <alignment horizontal="left"/>
    </xf>
    <xf numFmtId="3" fontId="62" fillId="0" borderId="0" xfId="0" applyNumberFormat="1" applyFont="1"/>
    <xf numFmtId="3" fontId="61" fillId="0" borderId="0" xfId="0" applyNumberFormat="1" applyFont="1"/>
    <xf numFmtId="1" fontId="24" fillId="0" borderId="19" xfId="0" applyNumberFormat="1" applyFont="1" applyBorder="1" applyAlignment="1">
      <alignment horizontal="right"/>
    </xf>
    <xf numFmtId="4" fontId="37" fillId="0" borderId="0" xfId="0" applyNumberFormat="1" applyFont="1" applyAlignment="1">
      <alignment vertical="center"/>
    </xf>
    <xf numFmtId="0" fontId="36" fillId="0" borderId="30" xfId="0" applyFont="1" applyBorder="1" applyAlignment="1">
      <alignment vertical="center"/>
    </xf>
    <xf numFmtId="0" fontId="36" fillId="0" borderId="33" xfId="0" applyFont="1" applyBorder="1" applyAlignment="1">
      <alignment vertical="center"/>
    </xf>
    <xf numFmtId="0" fontId="36" fillId="0" borderId="0" xfId="0" applyFont="1" applyAlignment="1">
      <alignment horizontal="center" vertical="center"/>
    </xf>
    <xf numFmtId="4" fontId="36" fillId="0" borderId="3" xfId="0" applyNumberFormat="1" applyFont="1" applyBorder="1" applyAlignment="1">
      <alignment horizontal="center" vertical="center"/>
    </xf>
    <xf numFmtId="4" fontId="36" fillId="0" borderId="35" xfId="0" applyNumberFormat="1" applyFont="1" applyBorder="1" applyAlignment="1">
      <alignment horizontal="center" vertical="center"/>
    </xf>
    <xf numFmtId="0" fontId="36" fillId="0" borderId="32" xfId="0" applyFont="1" applyBorder="1" applyAlignment="1">
      <alignment horizontal="center" vertical="center"/>
    </xf>
    <xf numFmtId="4" fontId="36" fillId="0" borderId="33" xfId="0" applyNumberFormat="1" applyFont="1" applyBorder="1" applyAlignment="1">
      <alignment vertical="center"/>
    </xf>
    <xf numFmtId="3" fontId="43" fillId="0" borderId="0" xfId="0" applyNumberFormat="1" applyFont="1" applyAlignment="1">
      <alignment vertical="center" wrapText="1"/>
    </xf>
    <xf numFmtId="3" fontId="43" fillId="0" borderId="0" xfId="0" applyNumberFormat="1" applyFont="1" applyAlignment="1">
      <alignment horizontal="right" vertical="center"/>
    </xf>
    <xf numFmtId="4" fontId="43" fillId="0" borderId="0" xfId="0" applyNumberFormat="1" applyFont="1" applyAlignment="1">
      <alignment vertical="center" wrapText="1"/>
    </xf>
    <xf numFmtId="4" fontId="43" fillId="0" borderId="33" xfId="0" applyNumberFormat="1" applyFont="1" applyBorder="1" applyAlignment="1">
      <alignment vertical="center" wrapText="1"/>
    </xf>
    <xf numFmtId="3" fontId="43" fillId="0" borderId="0" xfId="0" applyNumberFormat="1" applyFont="1" applyAlignment="1">
      <alignment horizontal="right" vertical="center" wrapText="1"/>
    </xf>
    <xf numFmtId="3" fontId="43" fillId="0" borderId="30" xfId="0" applyNumberFormat="1" applyFont="1" applyBorder="1" applyAlignment="1">
      <alignment horizontal="right" vertical="center"/>
    </xf>
    <xf numFmtId="4" fontId="43" fillId="0" borderId="0" xfId="0" applyNumberFormat="1" applyFont="1" applyAlignment="1">
      <alignment horizontal="right" vertical="center" wrapText="1"/>
    </xf>
    <xf numFmtId="4" fontId="43" fillId="0" borderId="33" xfId="0" applyNumberFormat="1" applyFont="1" applyBorder="1" applyAlignment="1">
      <alignment horizontal="right" vertical="center" wrapText="1"/>
    </xf>
    <xf numFmtId="0" fontId="43" fillId="0" borderId="0" xfId="0" applyFont="1" applyAlignment="1">
      <alignment vertical="center" wrapText="1"/>
    </xf>
    <xf numFmtId="3" fontId="56" fillId="0" borderId="3" xfId="0" applyNumberFormat="1" applyFont="1" applyBorder="1" applyAlignment="1">
      <alignment vertical="center"/>
    </xf>
    <xf numFmtId="4" fontId="56" fillId="0" borderId="3" xfId="0" applyNumberFormat="1" applyFont="1" applyBorder="1" applyAlignment="1">
      <alignment vertical="center"/>
    </xf>
    <xf numFmtId="4" fontId="56" fillId="0" borderId="35" xfId="0" applyNumberFormat="1" applyFont="1" applyBorder="1" applyAlignment="1">
      <alignment vertical="center"/>
    </xf>
    <xf numFmtId="3" fontId="56" fillId="0" borderId="3" xfId="0" applyNumberFormat="1" applyFont="1" applyBorder="1" applyAlignment="1">
      <alignment horizontal="right" vertical="center"/>
    </xf>
    <xf numFmtId="3" fontId="56" fillId="0" borderId="32" xfId="0" applyNumberFormat="1" applyFont="1" applyBorder="1" applyAlignment="1">
      <alignment vertical="center"/>
    </xf>
    <xf numFmtId="4" fontId="56" fillId="0" borderId="3" xfId="0" applyNumberFormat="1" applyFont="1" applyBorder="1" applyAlignment="1">
      <alignment horizontal="right" vertical="center"/>
    </xf>
    <xf numFmtId="4" fontId="56" fillId="0" borderId="35" xfId="0" applyNumberFormat="1" applyFont="1" applyBorder="1" applyAlignment="1">
      <alignment horizontal="right" vertical="center"/>
    </xf>
    <xf numFmtId="4" fontId="39" fillId="0" borderId="0" xfId="0" applyNumberFormat="1" applyFont="1" applyAlignment="1">
      <alignment horizontal="right" vertical="center"/>
    </xf>
    <xf numFmtId="0" fontId="36" fillId="41" borderId="0" xfId="0" applyFont="1" applyFill="1" applyAlignment="1">
      <alignment vertical="center"/>
    </xf>
    <xf numFmtId="0" fontId="66" fillId="41" borderId="37" xfId="59" applyFont="1" applyFill="1" applyBorder="1" applyAlignment="1">
      <alignment horizontal="left" wrapText="1"/>
    </xf>
    <xf numFmtId="168" fontId="66" fillId="41" borderId="37" xfId="59" applyNumberFormat="1" applyFont="1" applyFill="1" applyBorder="1" applyAlignment="1">
      <alignment horizontal="right" wrapText="1"/>
    </xf>
    <xf numFmtId="0" fontId="66" fillId="41" borderId="37" xfId="59" applyFont="1" applyFill="1" applyBorder="1" applyAlignment="1">
      <alignment horizontal="right" wrapText="1"/>
    </xf>
    <xf numFmtId="0" fontId="64" fillId="0" borderId="0" xfId="0" applyFont="1" applyAlignment="1">
      <alignment horizontal="left"/>
    </xf>
    <xf numFmtId="0" fontId="65" fillId="42" borderId="37" xfId="0" applyFont="1" applyFill="1" applyBorder="1" applyAlignment="1">
      <alignment horizontal="left" wrapText="1"/>
    </xf>
    <xf numFmtId="0" fontId="66" fillId="0" borderId="37" xfId="0" applyFont="1" applyBorder="1" applyAlignment="1">
      <alignment horizontal="left" wrapText="1"/>
    </xf>
    <xf numFmtId="168" fontId="66" fillId="0" borderId="37" xfId="0" applyNumberFormat="1" applyFont="1" applyBorder="1" applyAlignment="1">
      <alignment horizontal="right" wrapText="1"/>
    </xf>
    <xf numFmtId="3" fontId="54" fillId="0" borderId="0" xfId="0" applyNumberFormat="1" applyFont="1" applyAlignment="1">
      <alignment horizontal="right" vertical="center"/>
    </xf>
    <xf numFmtId="3" fontId="54" fillId="0" borderId="0" xfId="0" applyNumberFormat="1" applyFont="1" applyAlignment="1" applyProtection="1">
      <alignment vertical="center"/>
      <protection locked="0"/>
    </xf>
    <xf numFmtId="4" fontId="40" fillId="0" borderId="3" xfId="0" applyNumberFormat="1" applyFont="1" applyBorder="1" applyAlignment="1">
      <alignment vertical="center"/>
    </xf>
    <xf numFmtId="0" fontId="65" fillId="42" borderId="37" xfId="0" applyFont="1" applyFill="1" applyBorder="1" applyAlignment="1">
      <alignment horizontal="center" wrapText="1"/>
    </xf>
    <xf numFmtId="0" fontId="65" fillId="42" borderId="37" xfId="0" applyFont="1" applyFill="1" applyBorder="1" applyAlignment="1">
      <alignment wrapText="1"/>
    </xf>
    <xf numFmtId="0" fontId="66" fillId="0" borderId="37" xfId="0" applyFont="1" applyBorder="1" applyAlignment="1">
      <alignment horizontal="right" wrapText="1"/>
    </xf>
    <xf numFmtId="0" fontId="65" fillId="0" borderId="37" xfId="0" applyFont="1" applyBorder="1" applyAlignment="1">
      <alignment horizontal="left" wrapText="1"/>
    </xf>
    <xf numFmtId="168" fontId="65" fillId="0" borderId="37" xfId="0" applyNumberFormat="1" applyFont="1" applyBorder="1" applyAlignment="1">
      <alignment horizontal="right" wrapText="1"/>
    </xf>
    <xf numFmtId="0" fontId="65" fillId="0" borderId="37" xfId="0" applyFont="1" applyBorder="1" applyAlignment="1">
      <alignment horizontal="right" wrapText="1"/>
    </xf>
    <xf numFmtId="0" fontId="67" fillId="0" borderId="0" xfId="0" applyFont="1"/>
    <xf numFmtId="0" fontId="65" fillId="0" borderId="39" xfId="0" applyFont="1" applyBorder="1" applyAlignment="1">
      <alignment horizontal="left" wrapText="1"/>
    </xf>
    <xf numFmtId="168" fontId="65" fillId="0" borderId="39" xfId="0" applyNumberFormat="1" applyFont="1" applyBorder="1" applyAlignment="1">
      <alignment horizontal="right" wrapText="1"/>
    </xf>
    <xf numFmtId="0" fontId="65" fillId="0" borderId="39" xfId="0" applyFont="1" applyBorder="1" applyAlignment="1">
      <alignment horizontal="right" wrapText="1"/>
    </xf>
    <xf numFmtId="0" fontId="63" fillId="0" borderId="0" xfId="0" applyFont="1"/>
    <xf numFmtId="0" fontId="65" fillId="42" borderId="37" xfId="0" applyFont="1" applyFill="1" applyBorder="1" applyAlignment="1">
      <alignment horizontal="right" wrapText="1"/>
    </xf>
    <xf numFmtId="168" fontId="66" fillId="0" borderId="0" xfId="0" applyNumberFormat="1" applyFont="1" applyAlignment="1">
      <alignment horizontal="right" wrapText="1"/>
    </xf>
    <xf numFmtId="0" fontId="71" fillId="0" borderId="37" xfId="0" applyFont="1" applyBorder="1" applyAlignment="1">
      <alignment horizontal="left" wrapText="1"/>
    </xf>
    <xf numFmtId="0" fontId="66" fillId="0" borderId="0" xfId="0" applyFont="1" applyAlignment="1">
      <alignment horizontal="left" wrapText="1"/>
    </xf>
    <xf numFmtId="0" fontId="65" fillId="0" borderId="0" xfId="0" applyFont="1" applyAlignment="1">
      <alignment wrapText="1"/>
    </xf>
    <xf numFmtId="0" fontId="65" fillId="0" borderId="0" xfId="0" applyFont="1" applyAlignment="1">
      <alignment horizontal="center" wrapText="1"/>
    </xf>
    <xf numFmtId="0" fontId="65" fillId="0" borderId="0" xfId="0" applyFont="1" applyAlignment="1">
      <alignment horizontal="right" wrapText="1"/>
    </xf>
    <xf numFmtId="0" fontId="66" fillId="0" borderId="0" xfId="0" applyFont="1" applyAlignment="1">
      <alignment horizontal="right" wrapText="1"/>
    </xf>
    <xf numFmtId="0" fontId="65" fillId="0" borderId="0" xfId="0" applyFont="1" applyAlignment="1">
      <alignment horizontal="left" wrapText="1"/>
    </xf>
    <xf numFmtId="0" fontId="34" fillId="0" borderId="0" xfId="0" applyFont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65" fillId="42" borderId="37" xfId="0" applyFont="1" applyFill="1" applyBorder="1" applyAlignment="1">
      <alignment horizontal="center" wrapText="1"/>
    </xf>
    <xf numFmtId="0" fontId="69" fillId="0" borderId="38" xfId="0" applyFont="1" applyBorder="1" applyAlignment="1">
      <alignment horizontal="center"/>
    </xf>
    <xf numFmtId="0" fontId="64" fillId="0" borderId="38" xfId="0" applyFont="1" applyBorder="1" applyAlignment="1">
      <alignment horizontal="center"/>
    </xf>
    <xf numFmtId="0" fontId="70" fillId="0" borderId="39" xfId="0" applyFont="1" applyBorder="1" applyAlignment="1">
      <alignment horizontal="center"/>
    </xf>
    <xf numFmtId="0" fontId="30" fillId="35" borderId="17" xfId="0" applyFont="1" applyFill="1" applyBorder="1" applyAlignment="1">
      <alignment vertical="top" wrapText="1"/>
    </xf>
    <xf numFmtId="0" fontId="30" fillId="35" borderId="20" xfId="0" applyFont="1" applyFill="1" applyBorder="1" applyAlignment="1">
      <alignment vertical="top" wrapText="1"/>
    </xf>
    <xf numFmtId="0" fontId="30" fillId="35" borderId="21" xfId="0" applyFont="1" applyFill="1" applyBorder="1" applyAlignment="1">
      <alignment vertical="top" wrapText="1"/>
    </xf>
    <xf numFmtId="0" fontId="29" fillId="36" borderId="14" xfId="0" applyFont="1" applyFill="1" applyBorder="1" applyAlignment="1">
      <alignment horizontal="center"/>
    </xf>
    <xf numFmtId="0" fontId="29" fillId="36" borderId="16" xfId="0" applyFont="1" applyFill="1" applyBorder="1" applyAlignment="1">
      <alignment horizontal="center"/>
    </xf>
    <xf numFmtId="0" fontId="26" fillId="34" borderId="14" xfId="0" applyFont="1" applyFill="1" applyBorder="1" applyAlignment="1">
      <alignment horizontal="right" vertical="center" wrapText="1"/>
    </xf>
    <xf numFmtId="0" fontId="26" fillId="34" borderId="15" xfId="0" applyFont="1" applyFill="1" applyBorder="1" applyAlignment="1">
      <alignment horizontal="right" vertical="center" wrapText="1"/>
    </xf>
    <xf numFmtId="0" fontId="26" fillId="34" borderId="16" xfId="0" applyFont="1" applyFill="1" applyBorder="1" applyAlignment="1">
      <alignment horizontal="right" vertical="center" wrapText="1"/>
    </xf>
    <xf numFmtId="0" fontId="27" fillId="34" borderId="14" xfId="0" applyFont="1" applyFill="1" applyBorder="1" applyAlignment="1">
      <alignment horizontal="center" vertical="top" wrapText="1"/>
    </xf>
    <xf numFmtId="0" fontId="27" fillId="34" borderId="15" xfId="0" applyFont="1" applyFill="1" applyBorder="1" applyAlignment="1">
      <alignment horizontal="center" vertical="top" wrapText="1"/>
    </xf>
    <xf numFmtId="0" fontId="27" fillId="34" borderId="16" xfId="0" applyFont="1" applyFill="1" applyBorder="1" applyAlignment="1">
      <alignment horizontal="center" vertical="top" wrapText="1"/>
    </xf>
    <xf numFmtId="0" fontId="26" fillId="33" borderId="14" xfId="0" applyFont="1" applyFill="1" applyBorder="1" applyAlignment="1">
      <alignment horizontal="right" vertical="top" wrapText="1"/>
    </xf>
    <xf numFmtId="0" fontId="26" fillId="33" borderId="15" xfId="0" applyFont="1" applyFill="1" applyBorder="1" applyAlignment="1">
      <alignment horizontal="right" vertical="top" wrapText="1"/>
    </xf>
    <xf numFmtId="0" fontId="26" fillId="33" borderId="16" xfId="0" applyFont="1" applyFill="1" applyBorder="1" applyAlignment="1">
      <alignment horizontal="right" vertical="top" wrapText="1"/>
    </xf>
    <xf numFmtId="0" fontId="27" fillId="33" borderId="14" xfId="0" applyFont="1" applyFill="1" applyBorder="1" applyAlignment="1">
      <alignment vertical="top" wrapText="1"/>
    </xf>
    <xf numFmtId="0" fontId="27" fillId="33" borderId="15" xfId="0" applyFont="1" applyFill="1" applyBorder="1" applyAlignment="1">
      <alignment vertical="top" wrapText="1"/>
    </xf>
    <xf numFmtId="0" fontId="27" fillId="33" borderId="16" xfId="0" applyFont="1" applyFill="1" applyBorder="1" applyAlignment="1">
      <alignment vertical="top" wrapText="1"/>
    </xf>
    <xf numFmtId="0" fontId="27" fillId="33" borderId="14" xfId="0" applyFont="1" applyFill="1" applyBorder="1" applyAlignment="1">
      <alignment horizontal="left" vertical="top" wrapText="1"/>
    </xf>
    <xf numFmtId="0" fontId="27" fillId="33" borderId="15" xfId="0" applyFont="1" applyFill="1" applyBorder="1" applyAlignment="1">
      <alignment horizontal="left" vertical="top" wrapText="1"/>
    </xf>
    <xf numFmtId="0" fontId="27" fillId="33" borderId="16" xfId="0" applyFont="1" applyFill="1" applyBorder="1" applyAlignment="1">
      <alignment horizontal="left" vertical="top" wrapText="1"/>
    </xf>
    <xf numFmtId="0" fontId="37" fillId="0" borderId="2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2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6" fillId="0" borderId="3" xfId="0" applyFont="1" applyBorder="1" applyAlignment="1">
      <alignment horizontal="center" vertical="center"/>
    </xf>
    <xf numFmtId="0" fontId="36" fillId="0" borderId="35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65" fillId="42" borderId="40" xfId="0" applyFont="1" applyFill="1" applyBorder="1" applyAlignment="1">
      <alignment horizontal="center" wrapText="1"/>
    </xf>
    <xf numFmtId="0" fontId="65" fillId="42" borderId="41" xfId="0" applyFont="1" applyFill="1" applyBorder="1" applyAlignment="1">
      <alignment horizontal="center" wrapText="1"/>
    </xf>
    <xf numFmtId="0" fontId="33" fillId="34" borderId="14" xfId="0" applyFont="1" applyFill="1" applyBorder="1" applyAlignment="1">
      <alignment horizontal="center" vertical="top" wrapText="1"/>
    </xf>
    <xf numFmtId="0" fontId="33" fillId="34" borderId="16" xfId="0" applyFont="1" applyFill="1" applyBorder="1" applyAlignment="1">
      <alignment horizontal="center" vertical="top" wrapText="1"/>
    </xf>
    <xf numFmtId="0" fontId="33" fillId="34" borderId="1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8" fillId="39" borderId="0" xfId="0" applyFont="1" applyFill="1" applyAlignment="1">
      <alignment horizontal="center"/>
    </xf>
    <xf numFmtId="0" fontId="18" fillId="40" borderId="0" xfId="0" applyFont="1" applyFill="1" applyAlignment="1">
      <alignment horizontal="center"/>
    </xf>
    <xf numFmtId="0" fontId="18" fillId="41" borderId="0" xfId="0" applyFont="1" applyFill="1" applyAlignment="1">
      <alignment horizontal="center"/>
    </xf>
    <xf numFmtId="0" fontId="58" fillId="0" borderId="0" xfId="0" quotePrefix="1" applyFont="1" applyAlignment="1">
      <alignment horizontal="left"/>
    </xf>
    <xf numFmtId="0" fontId="0" fillId="0" borderId="0" xfId="0"/>
    <xf numFmtId="0" fontId="43" fillId="0" borderId="2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27" fillId="34" borderId="22" xfId="0" applyFont="1" applyFill="1" applyBorder="1" applyAlignment="1">
      <alignment horizontal="center" vertical="top" wrapText="1"/>
    </xf>
    <xf numFmtId="0" fontId="27" fillId="34" borderId="24" xfId="0" applyFont="1" applyFill="1" applyBorder="1" applyAlignment="1">
      <alignment horizontal="center" vertical="top" wrapText="1"/>
    </xf>
    <xf numFmtId="0" fontId="27" fillId="34" borderId="27" xfId="0" applyFont="1" applyFill="1" applyBorder="1" applyAlignment="1">
      <alignment horizontal="center" vertical="top" wrapText="1"/>
    </xf>
    <xf numFmtId="0" fontId="27" fillId="34" borderId="29" xfId="0" applyFont="1" applyFill="1" applyBorder="1" applyAlignment="1">
      <alignment horizontal="center" vertical="top" wrapText="1"/>
    </xf>
    <xf numFmtId="0" fontId="26" fillId="34" borderId="22" xfId="0" applyFont="1" applyFill="1" applyBorder="1" applyAlignment="1">
      <alignment horizontal="right" vertical="center" wrapText="1"/>
    </xf>
    <xf numFmtId="0" fontId="26" fillId="34" borderId="24" xfId="0" applyFont="1" applyFill="1" applyBorder="1" applyAlignment="1">
      <alignment horizontal="right" vertical="center" wrapText="1"/>
    </xf>
    <xf numFmtId="0" fontId="26" fillId="34" borderId="25" xfId="0" applyFont="1" applyFill="1" applyBorder="1" applyAlignment="1">
      <alignment horizontal="right" vertical="center" wrapText="1"/>
    </xf>
    <xf numFmtId="0" fontId="26" fillId="34" borderId="26" xfId="0" applyFont="1" applyFill="1" applyBorder="1" applyAlignment="1">
      <alignment horizontal="right" vertical="center" wrapText="1"/>
    </xf>
    <xf numFmtId="0" fontId="26" fillId="34" borderId="27" xfId="0" applyFont="1" applyFill="1" applyBorder="1" applyAlignment="1">
      <alignment horizontal="right" vertical="center" wrapText="1"/>
    </xf>
    <xf numFmtId="0" fontId="26" fillId="34" borderId="29" xfId="0" applyFont="1" applyFill="1" applyBorder="1" applyAlignment="1">
      <alignment horizontal="right" vertical="center" wrapText="1"/>
    </xf>
    <xf numFmtId="0" fontId="27" fillId="34" borderId="25" xfId="0" applyFont="1" applyFill="1" applyBorder="1" applyAlignment="1">
      <alignment horizontal="center" vertical="top" wrapText="1"/>
    </xf>
    <xf numFmtId="0" fontId="27" fillId="34" borderId="26" xfId="0" applyFont="1" applyFill="1" applyBorder="1" applyAlignment="1">
      <alignment horizontal="center" vertical="top" wrapText="1"/>
    </xf>
    <xf numFmtId="0" fontId="26" fillId="34" borderId="23" xfId="0" applyFont="1" applyFill="1" applyBorder="1" applyAlignment="1">
      <alignment horizontal="right" vertical="center" wrapText="1"/>
    </xf>
    <xf numFmtId="0" fontId="26" fillId="34" borderId="0" xfId="0" applyFont="1" applyFill="1" applyAlignment="1">
      <alignment horizontal="right" vertical="center" wrapText="1"/>
    </xf>
    <xf numFmtId="0" fontId="26" fillId="34" borderId="28" xfId="0" applyFont="1" applyFill="1" applyBorder="1" applyAlignment="1">
      <alignment horizontal="right" vertical="center" wrapText="1"/>
    </xf>
    <xf numFmtId="0" fontId="65" fillId="0" borderId="0" xfId="0" applyFont="1" applyAlignment="1">
      <alignment horizontal="center" wrapText="1"/>
    </xf>
    <xf numFmtId="43" fontId="39" fillId="0" borderId="2" xfId="0" applyNumberFormat="1" applyFont="1" applyBorder="1" applyAlignment="1">
      <alignment horizontal="right" vertical="center"/>
    </xf>
  </cellXfs>
  <cellStyles count="61">
    <cellStyle name="20% - Colore 1" xfId="1" builtinId="30" customBuiltin="1"/>
    <cellStyle name="20% - Colore 1 2" xfId="46" xr:uid="{00000000-0005-0000-0000-000001000000}"/>
    <cellStyle name="20% - Colore 2" xfId="2" builtinId="34" customBuiltin="1"/>
    <cellStyle name="20% - Colore 2 2" xfId="48" xr:uid="{00000000-0005-0000-0000-000003000000}"/>
    <cellStyle name="20% - Colore 3" xfId="3" builtinId="38" customBuiltin="1"/>
    <cellStyle name="20% - Colore 3 2" xfId="50" xr:uid="{00000000-0005-0000-0000-000005000000}"/>
    <cellStyle name="20% - Colore 4" xfId="4" builtinId="42" customBuiltin="1"/>
    <cellStyle name="20% - Colore 4 2" xfId="52" xr:uid="{00000000-0005-0000-0000-000007000000}"/>
    <cellStyle name="20% - Colore 5" xfId="5" builtinId="46" customBuiltin="1"/>
    <cellStyle name="20% - Colore 5 2" xfId="54" xr:uid="{00000000-0005-0000-0000-000009000000}"/>
    <cellStyle name="20% - Colore 6" xfId="6" builtinId="50" customBuiltin="1"/>
    <cellStyle name="20% - Colore 6 2" xfId="56" xr:uid="{00000000-0005-0000-0000-00000B000000}"/>
    <cellStyle name="40% - Colore 1" xfId="7" builtinId="31" customBuiltin="1"/>
    <cellStyle name="40% - Colore 1 2" xfId="47" xr:uid="{00000000-0005-0000-0000-00000D000000}"/>
    <cellStyle name="40% - Colore 2" xfId="8" builtinId="35" customBuiltin="1"/>
    <cellStyle name="40% - Colore 2 2" xfId="49" xr:uid="{00000000-0005-0000-0000-00000F000000}"/>
    <cellStyle name="40% - Colore 3" xfId="9" builtinId="39" customBuiltin="1"/>
    <cellStyle name="40% - Colore 3 2" xfId="51" xr:uid="{00000000-0005-0000-0000-000011000000}"/>
    <cellStyle name="40% - Colore 4" xfId="10" builtinId="43" customBuiltin="1"/>
    <cellStyle name="40% - Colore 4 2" xfId="53" xr:uid="{00000000-0005-0000-0000-000013000000}"/>
    <cellStyle name="40% - Colore 5" xfId="11" builtinId="47" customBuiltin="1"/>
    <cellStyle name="40% - Colore 5 2" xfId="55" xr:uid="{00000000-0005-0000-0000-000015000000}"/>
    <cellStyle name="40% - Colore 6" xfId="12" builtinId="51" customBuiltin="1"/>
    <cellStyle name="40% - Colore 6 2" xfId="57" xr:uid="{00000000-0005-0000-0000-000017000000}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43" builtinId="3"/>
    <cellStyle name="Neutrale" xfId="29" builtinId="28" customBuiltin="1"/>
    <cellStyle name="Normale" xfId="0" builtinId="0" customBuiltin="1"/>
    <cellStyle name="Normale 2" xfId="30" xr:uid="{00000000-0005-0000-0000-00002B000000}"/>
    <cellStyle name="Normale 3" xfId="44" xr:uid="{00000000-0005-0000-0000-00002C000000}"/>
    <cellStyle name="Normale 4" xfId="59" xr:uid="{22132B12-3356-4B6D-A212-D710AEBF3E43}"/>
    <cellStyle name="Normale 5" xfId="60" xr:uid="{CEF2E3CD-D56B-4784-9CFB-3EEBCC28AFEC}"/>
    <cellStyle name="Nota 2" xfId="31" xr:uid="{00000000-0005-0000-0000-00002D000000}"/>
    <cellStyle name="Nota 3" xfId="45" xr:uid="{00000000-0005-0000-0000-00002E000000}"/>
    <cellStyle name="Output" xfId="32" builtinId="21" customBuiltin="1"/>
    <cellStyle name="Percentuale" xfId="58" builtinId="5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" TargetMode="External"/><Relationship Id="rId2" Type="http://schemas.openxmlformats.org/officeDocument/2006/relationships/hyperlink" Target="http://dati.istat.it/OECDStat_Metadata/ShowMetadata.ashx?Dataset=DCSC_TRAMERCIS1&amp;ShowOnWeb=true&amp;Lang=it" TargetMode="External"/><Relationship Id="rId1" Type="http://schemas.openxmlformats.org/officeDocument/2006/relationships/hyperlink" Target="http://dati5.istat.it/OECDStat_Metadata/ShowMetadata.ashx?Dataset=DCSC_TRAMERCIS1&amp;ShowOnWeb=true&amp;Lang=fr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dativ7a.istat.it/index.aspx?DatasetCode=DCSC_TRAMERCIS1" TargetMode="External"/><Relationship Id="rId1" Type="http://schemas.openxmlformats.org/officeDocument/2006/relationships/hyperlink" Target="http://dati5.istat.it/OECDStat_Metadata/ShowMetadata.ashx?Dataset=DCSC_TRAMERCIS1&amp;ShowOnWeb=true&amp;Lang=f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C_TRAMERCIS2&amp;ShowOnWeb=true&amp;Lang=it" TargetMode="External"/><Relationship Id="rId2" Type="http://schemas.openxmlformats.org/officeDocument/2006/relationships/hyperlink" Target="http://dati.istat.it/OECDStat_Metadata/ShowMetadata.ashx?Dataset=DCSC_TRAMERCIS2&amp;ShowOnWeb=true&amp;Lang=it" TargetMode="External"/><Relationship Id="rId1" Type="http://schemas.openxmlformats.org/officeDocument/2006/relationships/hyperlink" Target="http://dati5.istat.it/OECDStat_Metadata/ShowMetadata.ashx?Dataset=DCSC_TRAMERCIS2&amp;ShowOnWeb=true&amp;Lang=fr" TargetMode="External"/><Relationship Id="rId4" Type="http://schemas.openxmlformats.org/officeDocument/2006/relationships/hyperlink" Target="http://dativ7a.istat.it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dativ7a.istat.it/index.aspx?DatasetCode=DCSC_TRAMERCIS1" TargetMode="External"/><Relationship Id="rId3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7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2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1" Type="http://schemas.openxmlformats.org/officeDocument/2006/relationships/hyperlink" Target="http://dati.istat.it/OECDStat_Metadata/ShowMetadata.ashx?Dataset=DCSC_TRAMERCIS1&amp;ShowOnWeb=true&amp;Lang=it" TargetMode="External"/><Relationship Id="rId6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5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4" Type="http://schemas.openxmlformats.org/officeDocument/2006/relationships/hyperlink" Target="http://dati.istat.it/OECDStat_Metadata/ShowMetadata.ashx?Dataset=DCSC_TRAMERCIS1&amp;Coords=%5bLUNGHEZZA%5d.%5bKM_UN_50%5d&amp;ShowOnWeb=true&amp;Lang=i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dati5.istat.it/OECDStat_Metadata/ShowMetadata.ashx?Dataset=DCSC_TRAMERCIS1&amp;Coords=%5bLUNGHEZZA%5d.%5bKM_GE_50%5d&amp;ShowOnWeb=true&amp;Lang=fr" TargetMode="External"/><Relationship Id="rId2" Type="http://schemas.openxmlformats.org/officeDocument/2006/relationships/hyperlink" Target="http://dati5.istat.it/OECDStat_Metadata/ShowMetadata.ashx?Dataset=DCSC_TRAMERCIS1&amp;Coords=%5bLUNGHEZZA%5d.%5bKM_UN_50%5d&amp;ShowOnWeb=true&amp;Lang=fr" TargetMode="External"/><Relationship Id="rId1" Type="http://schemas.openxmlformats.org/officeDocument/2006/relationships/hyperlink" Target="http://dati5.istat.it/OECDStat_Metadata/ShowMetadata.ashx?Dataset=DCSC_TRAMERCIS1&amp;ShowOnWeb=true&amp;Lang=fr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dativ7a.istat.it/index.aspx?DatasetCode=DCSC_TRAMERCIS1" TargetMode="External"/><Relationship Id="rId3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7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2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1" Type="http://schemas.openxmlformats.org/officeDocument/2006/relationships/hyperlink" Target="http://dati.istat.it/OECDStat_Metadata/ShowMetadata.ashx?Dataset=DCSC_TRAMERCIS1&amp;ShowOnWeb=true&amp;Lang=it" TargetMode="External"/><Relationship Id="rId6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5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4" Type="http://schemas.openxmlformats.org/officeDocument/2006/relationships/hyperlink" Target="http://dati.istat.it/OECDStat_Metadata/ShowMetadata.ashx?Dataset=DCSC_TRAMERCIS1&amp;Coords=%5bLUNGHEZZA%5d.%5bKM_UN_50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O49"/>
  <sheetViews>
    <sheetView tabSelected="1" zoomScaleNormal="100" workbookViewId="0">
      <selection sqref="A1:M1"/>
    </sheetView>
  </sheetViews>
  <sheetFormatPr defaultColWidth="8.88671875" defaultRowHeight="13.2" x14ac:dyDescent="0.25"/>
  <cols>
    <col min="1" max="1" width="16.44140625" style="22" customWidth="1"/>
    <col min="2" max="2" width="14.5546875" style="22" customWidth="1"/>
    <col min="3" max="3" width="12.44140625" style="22" customWidth="1"/>
    <col min="4" max="4" width="8.88671875" style="22" customWidth="1"/>
    <col min="5" max="5" width="2.44140625" style="22" customWidth="1"/>
    <col min="6" max="6" width="14.5546875" style="22" customWidth="1"/>
    <col min="7" max="7" width="13.5546875" style="22" customWidth="1"/>
    <col min="8" max="8" width="8.88671875" style="22" customWidth="1"/>
    <col min="9" max="9" width="2.44140625" style="22" customWidth="1"/>
    <col min="10" max="10" width="14.5546875" style="22" customWidth="1"/>
    <col min="11" max="11" width="13.44140625" style="22" customWidth="1"/>
    <col min="12" max="13" width="8.88671875" style="22" customWidth="1"/>
    <col min="14" max="16384" width="8.88671875" style="22"/>
  </cols>
  <sheetData>
    <row r="1" spans="1:14" ht="18.600000000000001" x14ac:dyDescent="0.25">
      <c r="A1" s="195" t="s">
        <v>346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8" customHeight="1" x14ac:dyDescent="0.25">
      <c r="B2" s="23"/>
      <c r="C2" s="23"/>
      <c r="D2" s="23"/>
      <c r="E2" s="24"/>
      <c r="F2" s="23"/>
      <c r="G2" s="23"/>
      <c r="H2" s="23"/>
      <c r="I2" s="25"/>
    </row>
    <row r="3" spans="1:14" ht="28.5" customHeight="1" x14ac:dyDescent="0.25">
      <c r="A3" s="198" t="s">
        <v>0</v>
      </c>
      <c r="B3" s="197" t="s">
        <v>1</v>
      </c>
      <c r="C3" s="197"/>
      <c r="D3" s="197"/>
      <c r="F3" s="197" t="s">
        <v>2</v>
      </c>
      <c r="G3" s="197"/>
      <c r="H3" s="197"/>
      <c r="I3" s="23"/>
      <c r="J3" s="197" t="s">
        <v>3</v>
      </c>
      <c r="K3" s="197"/>
      <c r="L3" s="197"/>
    </row>
    <row r="4" spans="1:14" x14ac:dyDescent="0.25">
      <c r="A4" s="199"/>
      <c r="B4" s="26" t="s">
        <v>52</v>
      </c>
      <c r="C4" s="26" t="s">
        <v>90</v>
      </c>
      <c r="D4" s="26" t="s">
        <v>91</v>
      </c>
      <c r="E4" s="25"/>
      <c r="F4" s="26" t="s">
        <v>52</v>
      </c>
      <c r="G4" s="26" t="s">
        <v>90</v>
      </c>
      <c r="H4" s="26" t="s">
        <v>91</v>
      </c>
      <c r="I4" s="27"/>
      <c r="J4" s="26" t="s">
        <v>52</v>
      </c>
      <c r="K4" s="26" t="s">
        <v>90</v>
      </c>
      <c r="L4" s="26" t="s">
        <v>91</v>
      </c>
    </row>
    <row r="5" spans="1:14" x14ac:dyDescent="0.25">
      <c r="A5" s="22" t="s">
        <v>4</v>
      </c>
    </row>
    <row r="6" spans="1:14" x14ac:dyDescent="0.25">
      <c r="A6" s="196" t="s">
        <v>5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1:14" x14ac:dyDescent="0.25">
      <c r="F7" s="28"/>
    </row>
    <row r="8" spans="1:14" x14ac:dyDescent="0.25">
      <c r="A8" s="22" t="s">
        <v>40</v>
      </c>
      <c r="B8" s="28">
        <f>'Per Tab.V.4.1A nuova'!B5</f>
        <v>90301269.488999993</v>
      </c>
      <c r="C8" s="28">
        <f>'Per Tab.V.4.1A nuova'!C5</f>
        <v>1690515.439</v>
      </c>
      <c r="D8" s="163" t="str">
        <f>'Per Tab.V.4.1A nuova'!D5</f>
        <v>18,72</v>
      </c>
      <c r="E8" s="28"/>
      <c r="F8" s="28">
        <f>'Per Tab.V.4.1A nuova'!E5</f>
        <v>288762948.05699998</v>
      </c>
      <c r="G8" s="28">
        <f>'Per Tab.V.4.1A nuova'!F5</f>
        <v>6660918.5219999999</v>
      </c>
      <c r="H8" s="163" t="str">
        <f>'Per Tab.V.4.1A nuova'!G5</f>
        <v>23,07</v>
      </c>
      <c r="I8" s="28"/>
      <c r="J8" s="28">
        <f>'Per Tab.V.4.1A nuova'!H5</f>
        <v>379064217.546</v>
      </c>
      <c r="K8" s="28">
        <f>'Per Tab.V.4.1A nuova'!I5</f>
        <v>8351433.9610000001</v>
      </c>
      <c r="L8" s="163" t="str">
        <f>'Per Tab.V.4.1A nuova'!J5</f>
        <v>22,03</v>
      </c>
      <c r="N8" s="22" t="s">
        <v>180</v>
      </c>
    </row>
    <row r="9" spans="1:14" x14ac:dyDescent="0.25">
      <c r="A9" s="22" t="s">
        <v>41</v>
      </c>
      <c r="B9" s="28">
        <f>'Per Tab.V.4.1A nuova'!B6</f>
        <v>19824195.195</v>
      </c>
      <c r="C9" s="28">
        <f>'Per Tab.V.4.1A nuova'!C6</f>
        <v>1396500.385</v>
      </c>
      <c r="D9" s="163" t="str">
        <f>'Per Tab.V.4.1A nuova'!D6</f>
        <v>70,44</v>
      </c>
      <c r="E9" s="28"/>
      <c r="F9" s="28">
        <f>'Per Tab.V.4.1A nuova'!E6</f>
        <v>148211177.706</v>
      </c>
      <c r="G9" s="28">
        <f>'Per Tab.V.4.1A nuova'!F6</f>
        <v>10716256.115</v>
      </c>
      <c r="H9" s="163" t="str">
        <f>'Per Tab.V.4.1A nuova'!G6</f>
        <v>72,30</v>
      </c>
      <c r="I9" s="28"/>
      <c r="J9" s="28">
        <f>'Per Tab.V.4.1A nuova'!H6</f>
        <v>168035372.90099999</v>
      </c>
      <c r="K9" s="28">
        <f>'Per Tab.V.4.1A nuova'!I6</f>
        <v>12112756.5</v>
      </c>
      <c r="L9" s="163" t="str">
        <f>'Per Tab.V.4.1A nuova'!J6</f>
        <v>72,08</v>
      </c>
    </row>
    <row r="10" spans="1:14" x14ac:dyDescent="0.25">
      <c r="A10" s="22" t="s">
        <v>42</v>
      </c>
      <c r="B10" s="28">
        <f>'Per Tab.V.4.1A nuova'!B7</f>
        <v>8822101.9179999996</v>
      </c>
      <c r="C10" s="28">
        <f>'Per Tab.V.4.1A nuova'!C7</f>
        <v>1068928.3929999999</v>
      </c>
      <c r="D10" s="163" t="str">
        <f>'Per Tab.V.4.1A nuova'!D7</f>
        <v>121,16</v>
      </c>
      <c r="E10" s="28"/>
      <c r="F10" s="28">
        <f>'Per Tab.V.4.1A nuova'!E7</f>
        <v>100437954.05500001</v>
      </c>
      <c r="G10" s="28">
        <f>'Per Tab.V.4.1A nuova'!F7</f>
        <v>12343064.126</v>
      </c>
      <c r="H10" s="163" t="str">
        <f>'Per Tab.V.4.1A nuova'!G7</f>
        <v>122,89</v>
      </c>
      <c r="I10" s="28"/>
      <c r="J10" s="28">
        <f>'Per Tab.V.4.1A nuova'!H7</f>
        <v>109260055.973</v>
      </c>
      <c r="K10" s="28">
        <f>'Per Tab.V.4.1A nuova'!I7</f>
        <v>13411992.518999999</v>
      </c>
      <c r="L10" s="163" t="str">
        <f>'Per Tab.V.4.1A nuova'!J7</f>
        <v>122,75</v>
      </c>
    </row>
    <row r="11" spans="1:14" x14ac:dyDescent="0.25">
      <c r="A11" s="22" t="s">
        <v>43</v>
      </c>
      <c r="B11" s="28">
        <f>'Per Tab.V.4.1A nuova'!B8</f>
        <v>4317757.0329999998</v>
      </c>
      <c r="C11" s="28">
        <f>'Per Tab.V.4.1A nuova'!C8</f>
        <v>727107.09400000004</v>
      </c>
      <c r="D11" s="163" t="str">
        <f>'Per Tab.V.4.1A nuova'!D8</f>
        <v>168,40</v>
      </c>
      <c r="E11" s="28"/>
      <c r="F11" s="28">
        <f>'Per Tab.V.4.1A nuova'!E8</f>
        <v>81045815.638999999</v>
      </c>
      <c r="G11" s="28">
        <f>'Per Tab.V.4.1A nuova'!F8</f>
        <v>13911490.691</v>
      </c>
      <c r="H11" s="163" t="str">
        <f>'Per Tab.V.4.1A nuova'!G8</f>
        <v>171,65</v>
      </c>
      <c r="I11" s="28"/>
      <c r="J11" s="28">
        <f>'Per Tab.V.4.1A nuova'!H8</f>
        <v>85363572.672000006</v>
      </c>
      <c r="K11" s="28">
        <f>'Per Tab.V.4.1A nuova'!I8</f>
        <v>14638597.785</v>
      </c>
      <c r="L11" s="163" t="str">
        <f>'Per Tab.V.4.1A nuova'!J8</f>
        <v>171,49</v>
      </c>
    </row>
    <row r="12" spans="1:14" x14ac:dyDescent="0.25">
      <c r="A12" s="22" t="s">
        <v>44</v>
      </c>
      <c r="B12" s="28">
        <f>'Per Tab.V.4.1A nuova'!B9</f>
        <v>3819692.9920000001</v>
      </c>
      <c r="C12" s="28">
        <f>'Per Tab.V.4.1A nuova'!C9</f>
        <v>906917.86499999999</v>
      </c>
      <c r="D12" s="163" t="str">
        <f>'Per Tab.V.4.1A nuova'!D9</f>
        <v>237,43</v>
      </c>
      <c r="E12" s="28"/>
      <c r="F12" s="28">
        <f>'Per Tab.V.4.1A nuova'!E9</f>
        <v>104450335.84999999</v>
      </c>
      <c r="G12" s="28">
        <f>'Per Tab.V.4.1A nuova'!F9</f>
        <v>25476953.114</v>
      </c>
      <c r="H12" s="163" t="str">
        <f>'Per Tab.V.4.1A nuova'!G9</f>
        <v>243,91</v>
      </c>
      <c r="I12" s="28"/>
      <c r="J12" s="28">
        <f>'Per Tab.V.4.1A nuova'!H9</f>
        <v>108270028.84199999</v>
      </c>
      <c r="K12" s="28">
        <f>'Per Tab.V.4.1A nuova'!I9</f>
        <v>26383870.978999998</v>
      </c>
      <c r="L12" s="163" t="str">
        <f>'Per Tab.V.4.1A nuova'!J9</f>
        <v>243,69</v>
      </c>
    </row>
    <row r="13" spans="1:14" x14ac:dyDescent="0.25">
      <c r="A13" s="22" t="s">
        <v>45</v>
      </c>
      <c r="B13" s="28">
        <f>'Per Tab.V.4.1A nuova'!B10</f>
        <v>1114042.581</v>
      </c>
      <c r="C13" s="28">
        <f>'Per Tab.V.4.1A nuova'!C10</f>
        <v>370312.07799999998</v>
      </c>
      <c r="D13" s="163" t="str">
        <f>'Per Tab.V.4.1A nuova'!D10</f>
        <v>332,40</v>
      </c>
      <c r="E13" s="28"/>
      <c r="F13" s="28">
        <f>'Per Tab.V.4.1A nuova'!E10</f>
        <v>48269717.225000001</v>
      </c>
      <c r="G13" s="28">
        <f>'Per Tab.V.4.1A nuova'!F10</f>
        <v>16492798.195</v>
      </c>
      <c r="H13" s="163" t="str">
        <f>'Per Tab.V.4.1A nuova'!G10</f>
        <v>341,68</v>
      </c>
      <c r="I13" s="28"/>
      <c r="J13" s="28">
        <f>'Per Tab.V.4.1A nuova'!H10</f>
        <v>49383759.806000002</v>
      </c>
      <c r="K13" s="28">
        <f>'Per Tab.V.4.1A nuova'!I10</f>
        <v>16863110.272999998</v>
      </c>
      <c r="L13" s="163" t="str">
        <f>'Per Tab.V.4.1A nuova'!J10</f>
        <v>341,47</v>
      </c>
    </row>
    <row r="14" spans="1:14" x14ac:dyDescent="0.25">
      <c r="A14" s="22" t="s">
        <v>46</v>
      </c>
      <c r="B14" s="28">
        <f>'Per Tab.V.4.1A nuova'!B11</f>
        <v>423349.538</v>
      </c>
      <c r="C14" s="28">
        <f>'Per Tab.V.4.1A nuova'!C11</f>
        <v>187439.95699999999</v>
      </c>
      <c r="D14" s="163" t="str">
        <f>'Per Tab.V.4.1A nuova'!D11</f>
        <v>442,75</v>
      </c>
      <c r="E14" s="28"/>
      <c r="F14" s="28">
        <f>'Per Tab.V.4.1A nuova'!E11</f>
        <v>19830671.846999999</v>
      </c>
      <c r="G14" s="28">
        <f>'Per Tab.V.4.1A nuova'!F11</f>
        <v>8753646.0329999998</v>
      </c>
      <c r="H14" s="163" t="str">
        <f>'Per Tab.V.4.1A nuova'!G11</f>
        <v>441,42</v>
      </c>
      <c r="I14" s="28"/>
      <c r="J14" s="28">
        <f>'Per Tab.V.4.1A nuova'!H11</f>
        <v>20254021.385000002</v>
      </c>
      <c r="K14" s="28">
        <f>'Per Tab.V.4.1A nuova'!I11</f>
        <v>8941085.9900000002</v>
      </c>
      <c r="L14" s="163" t="str">
        <f>'Per Tab.V.4.1A nuova'!J11</f>
        <v>441,45</v>
      </c>
    </row>
    <row r="15" spans="1:14" x14ac:dyDescent="0.25">
      <c r="A15" s="22" t="s">
        <v>47</v>
      </c>
      <c r="B15" s="28">
        <f>'Per Tab.V.4.1A nuova'!B12</f>
        <v>512344.86</v>
      </c>
      <c r="C15" s="28">
        <f>'Per Tab.V.4.1A nuova'!C12</f>
        <v>338782.25599999999</v>
      </c>
      <c r="D15" s="163" t="str">
        <f>'Per Tab.V.4.1A nuova'!D12</f>
        <v>661,24</v>
      </c>
      <c r="E15" s="28"/>
      <c r="F15" s="28">
        <f>'Per Tab.V.4.1A nuova'!E12</f>
        <v>38781213.226000004</v>
      </c>
      <c r="G15" s="28">
        <f>'Per Tab.V.4.1A nuova'!F12</f>
        <v>27524774.158</v>
      </c>
      <c r="H15" s="163" t="str">
        <f>'Per Tab.V.4.1A nuova'!G12</f>
        <v>709,75</v>
      </c>
      <c r="I15" s="28"/>
      <c r="J15" s="28">
        <f>'Per Tab.V.4.1A nuova'!H12</f>
        <v>39293558.086000003</v>
      </c>
      <c r="K15" s="28">
        <f>'Per Tab.V.4.1A nuova'!I12</f>
        <v>27863556.414000001</v>
      </c>
      <c r="L15" s="163" t="str">
        <f>'Per Tab.V.4.1A nuova'!J12</f>
        <v>709,11</v>
      </c>
    </row>
    <row r="16" spans="1:14" ht="13.65" customHeight="1" x14ac:dyDescent="0.25">
      <c r="A16" s="23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8"/>
    </row>
    <row r="17" spans="1:12" x14ac:dyDescent="0.25">
      <c r="A17" s="30" t="s">
        <v>3</v>
      </c>
      <c r="B17" s="31">
        <f>SUM(B8:B15)</f>
        <v>129134753.60599999</v>
      </c>
      <c r="C17" s="31">
        <f>SUM(C8:C15)</f>
        <v>6686503.4670000011</v>
      </c>
      <c r="D17" s="31">
        <f>C17/B17*1000</f>
        <v>51.779271499607574</v>
      </c>
      <c r="E17" s="29"/>
      <c r="F17" s="31">
        <f>SUM(F8:F15)</f>
        <v>829789833.60500002</v>
      </c>
      <c r="G17" s="31">
        <f>SUM(G8:G15)</f>
        <v>121879900.954</v>
      </c>
      <c r="H17" s="31">
        <f>G17/F17*1000</f>
        <v>146.88044612995074</v>
      </c>
      <c r="I17" s="31"/>
      <c r="J17" s="31">
        <f>SUM(J8:J15)</f>
        <v>958924587.21100008</v>
      </c>
      <c r="K17" s="31">
        <f>SUM(K8:K15)</f>
        <v>128566404.421</v>
      </c>
      <c r="L17" s="31">
        <f t="shared" ref="L17" si="0">K17/J17*1000</f>
        <v>134.07353001024936</v>
      </c>
    </row>
    <row r="18" spans="1:12" ht="13.8" x14ac:dyDescent="0.25">
      <c r="A18" s="32"/>
      <c r="B18" s="33"/>
      <c r="C18" s="33"/>
      <c r="D18" s="34"/>
      <c r="E18" s="33"/>
      <c r="F18" s="33"/>
      <c r="G18" s="33"/>
      <c r="H18" s="34"/>
      <c r="I18" s="33"/>
      <c r="J18" s="33"/>
      <c r="K18" s="33"/>
      <c r="L18" s="34"/>
    </row>
    <row r="19" spans="1:12" x14ac:dyDescent="0.25">
      <c r="A19" s="196" t="s">
        <v>6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</row>
    <row r="20" spans="1:12" x14ac:dyDescent="0.25">
      <c r="D20" s="35"/>
    </row>
    <row r="21" spans="1:12" x14ac:dyDescent="0.25">
      <c r="A21" s="22" t="s">
        <v>40</v>
      </c>
      <c r="B21" s="28">
        <f>'Per Tab.V.4.1A nuova'!B17</f>
        <v>206840.61499999999</v>
      </c>
      <c r="C21" s="28">
        <f>'Per Tab.V.4.1A nuova'!C17</f>
        <v>5760.1</v>
      </c>
      <c r="D21" s="163" t="str">
        <f>'Per Tab.V.4.1A nuova'!D17</f>
        <v>27,85</v>
      </c>
      <c r="E21" s="28"/>
      <c r="F21" s="28">
        <f>'Per Tab.V.4.1A nuova'!E17</f>
        <v>1079770.9680000001</v>
      </c>
      <c r="G21" s="28">
        <f>'Per Tab.V.4.1A nuova'!F17</f>
        <v>31927.13</v>
      </c>
      <c r="H21" s="163" t="str">
        <f>'Per Tab.V.4.1A nuova'!G17</f>
        <v>29,57</v>
      </c>
      <c r="I21" s="28"/>
      <c r="J21" s="28">
        <f>B21+F21</f>
        <v>1286611.5830000001</v>
      </c>
      <c r="K21" s="28">
        <f>C21+G21</f>
        <v>37687.230000000003</v>
      </c>
      <c r="L21" s="28">
        <f>K21/J21*1000</f>
        <v>29.291847281620502</v>
      </c>
    </row>
    <row r="22" spans="1:12" x14ac:dyDescent="0.25">
      <c r="A22" s="22" t="s">
        <v>41</v>
      </c>
      <c r="B22" s="28">
        <f>'Per Tab.V.4.1A nuova'!B18</f>
        <v>58315.616999999998</v>
      </c>
      <c r="C22" s="28">
        <f>'Per Tab.V.4.1A nuova'!C18</f>
        <v>4636.9960000000001</v>
      </c>
      <c r="D22" s="163" t="str">
        <f>'Per Tab.V.4.1A nuova'!D18</f>
        <v>79,52</v>
      </c>
      <c r="E22" s="28"/>
      <c r="F22" s="28">
        <f>'Per Tab.V.4.1A nuova'!E18</f>
        <v>1979691.7930000001</v>
      </c>
      <c r="G22" s="28">
        <f>'Per Tab.V.4.1A nuova'!F18</f>
        <v>144865.598</v>
      </c>
      <c r="H22" s="163" t="str">
        <f>'Per Tab.V.4.1A nuova'!G18</f>
        <v>73,18</v>
      </c>
      <c r="I22" s="28"/>
      <c r="J22" s="28">
        <f t="shared" ref="J22:J28" si="1">B22+F22</f>
        <v>2038007.4100000001</v>
      </c>
      <c r="K22" s="28">
        <f t="shared" ref="K22:K28" si="2">C22+G22</f>
        <v>149502.59400000001</v>
      </c>
      <c r="L22" s="28">
        <f t="shared" ref="L22:L30" si="3">K22/J22*1000</f>
        <v>73.357237695225066</v>
      </c>
    </row>
    <row r="23" spans="1:12" x14ac:dyDescent="0.25">
      <c r="A23" s="22" t="s">
        <v>42</v>
      </c>
      <c r="B23" s="28">
        <f>'Per Tab.V.4.1A nuova'!B19</f>
        <v>48716.86</v>
      </c>
      <c r="C23" s="28">
        <f>'Per Tab.V.4.1A nuova'!C19</f>
        <v>6278.7070000000003</v>
      </c>
      <c r="D23" s="163" t="str">
        <f>'Per Tab.V.4.1A nuova'!D19</f>
        <v>128,88</v>
      </c>
      <c r="E23" s="28"/>
      <c r="F23" s="28">
        <f>'Per Tab.V.4.1A nuova'!E19</f>
        <v>1329243.0549999999</v>
      </c>
      <c r="G23" s="28">
        <f>'Per Tab.V.4.1A nuova'!F19</f>
        <v>169173.22500000001</v>
      </c>
      <c r="H23" s="163" t="str">
        <f>'Per Tab.V.4.1A nuova'!G19</f>
        <v>127,27</v>
      </c>
      <c r="I23" s="28"/>
      <c r="J23" s="28">
        <f t="shared" si="1"/>
        <v>1377959.915</v>
      </c>
      <c r="K23" s="28">
        <f t="shared" si="2"/>
        <v>175451.932</v>
      </c>
      <c r="L23" s="28">
        <f t="shared" si="3"/>
        <v>127.32731198497891</v>
      </c>
    </row>
    <row r="24" spans="1:12" x14ac:dyDescent="0.25">
      <c r="A24" s="22" t="s">
        <v>43</v>
      </c>
      <c r="B24" s="28">
        <f>'Per Tab.V.4.1A nuova'!B20</f>
        <v>59650.783000000003</v>
      </c>
      <c r="C24" s="28">
        <f>'Per Tab.V.4.1A nuova'!C20</f>
        <v>10889.794</v>
      </c>
      <c r="D24" s="163" t="str">
        <f>'Per Tab.V.4.1A nuova'!D20</f>
        <v>182,56</v>
      </c>
      <c r="E24" s="28"/>
      <c r="F24" s="28">
        <f>'Per Tab.V.4.1A nuova'!E20</f>
        <v>1010550.3689999999</v>
      </c>
      <c r="G24" s="28">
        <f>'Per Tab.V.4.1A nuova'!F20</f>
        <v>177893.03700000001</v>
      </c>
      <c r="H24" s="163" t="str">
        <f>'Per Tab.V.4.1A nuova'!G20</f>
        <v>176,04</v>
      </c>
      <c r="I24" s="28"/>
      <c r="J24" s="28">
        <f t="shared" si="1"/>
        <v>1070201.152</v>
      </c>
      <c r="K24" s="28">
        <f t="shared" si="2"/>
        <v>188782.83100000001</v>
      </c>
      <c r="L24" s="28">
        <f t="shared" si="3"/>
        <v>176.39939056989539</v>
      </c>
    </row>
    <row r="25" spans="1:12" x14ac:dyDescent="0.25">
      <c r="A25" s="22" t="s">
        <v>44</v>
      </c>
      <c r="B25" s="28">
        <f>'Per Tab.V.4.1A nuova'!B21</f>
        <v>63228.536999999997</v>
      </c>
      <c r="C25" s="28">
        <f>'Per Tab.V.4.1A nuova'!C21</f>
        <v>14273.244000000001</v>
      </c>
      <c r="D25" s="163" t="str">
        <f>'Per Tab.V.4.1A nuova'!D21</f>
        <v>225,74</v>
      </c>
      <c r="E25" s="28"/>
      <c r="F25" s="28">
        <f>'Per Tab.V.4.1A nuova'!E21</f>
        <v>2374059.7599999998</v>
      </c>
      <c r="G25" s="28">
        <f>'Per Tab.V.4.1A nuova'!F21</f>
        <v>596674.99800000002</v>
      </c>
      <c r="H25" s="163" t="str">
        <f>'Per Tab.V.4.1A nuova'!G21</f>
        <v>251,33</v>
      </c>
      <c r="I25" s="28"/>
      <c r="J25" s="28">
        <f t="shared" si="1"/>
        <v>2437288.2969999998</v>
      </c>
      <c r="K25" s="28">
        <f t="shared" si="2"/>
        <v>610948.24199999997</v>
      </c>
      <c r="L25" s="28">
        <f t="shared" si="3"/>
        <v>250.66720369190699</v>
      </c>
    </row>
    <row r="26" spans="1:12" x14ac:dyDescent="0.25">
      <c r="A26" s="22" t="s">
        <v>45</v>
      </c>
      <c r="B26" s="28">
        <f>'Per Tab.V.4.1A nuova'!B22</f>
        <v>72313.032999999996</v>
      </c>
      <c r="C26" s="28">
        <f>'Per Tab.V.4.1A nuova'!C22</f>
        <v>23488.34</v>
      </c>
      <c r="D26" s="163" t="str">
        <f>'Per Tab.V.4.1A nuova'!D22</f>
        <v>324,81</v>
      </c>
      <c r="E26" s="28"/>
      <c r="F26" s="28">
        <f>'Per Tab.V.4.1A nuova'!E22</f>
        <v>3016244.8130000001</v>
      </c>
      <c r="G26" s="28">
        <f>'Per Tab.V.4.1A nuova'!F22</f>
        <v>1075353.5009999999</v>
      </c>
      <c r="H26" s="163" t="str">
        <f>'Per Tab.V.4.1A nuova'!G22</f>
        <v>356,52</v>
      </c>
      <c r="I26" s="28"/>
      <c r="J26" s="28">
        <f t="shared" si="1"/>
        <v>3088557.8459999999</v>
      </c>
      <c r="K26" s="28">
        <f t="shared" si="2"/>
        <v>1098841.841</v>
      </c>
      <c r="L26" s="28">
        <f t="shared" si="3"/>
        <v>355.77829388013998</v>
      </c>
    </row>
    <row r="27" spans="1:12" x14ac:dyDescent="0.25">
      <c r="A27" s="22" t="s">
        <v>46</v>
      </c>
      <c r="B27" s="28">
        <f>'Per Tab.V.4.1A nuova'!B23</f>
        <v>123151.08500000001</v>
      </c>
      <c r="C27" s="28">
        <f>'Per Tab.V.4.1A nuova'!C23</f>
        <v>50873.120000000003</v>
      </c>
      <c r="D27" s="163" t="str">
        <f>'Per Tab.V.4.1A nuova'!D23</f>
        <v>413,10</v>
      </c>
      <c r="E27" s="28"/>
      <c r="F27" s="28">
        <f>'Per Tab.V.4.1A nuova'!E23</f>
        <v>3100294.6540000001</v>
      </c>
      <c r="G27" s="28">
        <f>'Per Tab.V.4.1A nuova'!F23</f>
        <v>1405346.0120000001</v>
      </c>
      <c r="H27" s="163" t="str">
        <f>'Per Tab.V.4.1A nuova'!G23</f>
        <v>453,29</v>
      </c>
      <c r="I27" s="28"/>
      <c r="J27" s="28">
        <f t="shared" si="1"/>
        <v>3223445.7390000001</v>
      </c>
      <c r="K27" s="28">
        <f t="shared" si="2"/>
        <v>1456219.1320000002</v>
      </c>
      <c r="L27" s="28">
        <f t="shared" si="3"/>
        <v>451.75853726384076</v>
      </c>
    </row>
    <row r="28" spans="1:12" x14ac:dyDescent="0.25">
      <c r="A28" s="22" t="s">
        <v>47</v>
      </c>
      <c r="B28" s="28">
        <f>'Per Tab.V.4.1A nuova'!B24</f>
        <v>89630.366999999998</v>
      </c>
      <c r="C28" s="28">
        <f>'Per Tab.V.4.1A nuova'!C24</f>
        <v>85980.835999999996</v>
      </c>
      <c r="D28" s="163" t="str">
        <f>'Per Tab.V.4.1A nuova'!D24</f>
        <v>959,28</v>
      </c>
      <c r="E28" s="28"/>
      <c r="F28" s="28">
        <f>'Per Tab.V.4.1A nuova'!E24</f>
        <v>13548354.183</v>
      </c>
      <c r="G28" s="28">
        <f>'Per Tab.V.4.1A nuova'!F24</f>
        <v>12616180.289000001</v>
      </c>
      <c r="H28" s="163" t="str">
        <f>'Per Tab.V.4.1A nuova'!G24</f>
        <v>931,20</v>
      </c>
      <c r="I28" s="28"/>
      <c r="J28" s="28">
        <f t="shared" si="1"/>
        <v>13637984.550000001</v>
      </c>
      <c r="K28" s="28">
        <f t="shared" si="2"/>
        <v>12702161.125</v>
      </c>
      <c r="L28" s="28">
        <f t="shared" si="3"/>
        <v>931.38110535548299</v>
      </c>
    </row>
    <row r="29" spans="1:12" ht="6" customHeight="1" x14ac:dyDescent="0.25">
      <c r="A29" s="23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1:12" x14ac:dyDescent="0.25">
      <c r="A30" s="30" t="s">
        <v>3</v>
      </c>
      <c r="B30" s="31">
        <f>SUM(B21:B28)</f>
        <v>721846.89699999988</v>
      </c>
      <c r="C30" s="31">
        <f t="shared" ref="C30:K30" si="4">SUM(C21:C28)</f>
        <v>202181.13699999999</v>
      </c>
      <c r="D30" s="31">
        <f>C30/B30*1000</f>
        <v>280.08866955065679</v>
      </c>
      <c r="E30" s="29"/>
      <c r="F30" s="31">
        <f t="shared" si="4"/>
        <v>27438209.594999999</v>
      </c>
      <c r="G30" s="31">
        <f t="shared" si="4"/>
        <v>16217413.790000001</v>
      </c>
      <c r="H30" s="31">
        <f>G30/F30*1000</f>
        <v>591.05218705506434</v>
      </c>
      <c r="I30" s="31"/>
      <c r="J30" s="31">
        <f t="shared" si="4"/>
        <v>28160056.491999999</v>
      </c>
      <c r="K30" s="31">
        <f t="shared" si="4"/>
        <v>16419594.927000001</v>
      </c>
      <c r="L30" s="31">
        <f t="shared" si="3"/>
        <v>583.08103649098325</v>
      </c>
    </row>
    <row r="31" spans="1:12" ht="13.8" x14ac:dyDescent="0.25">
      <c r="A31" s="32"/>
      <c r="B31" s="33"/>
      <c r="C31" s="33"/>
      <c r="D31" s="34"/>
      <c r="E31" s="33"/>
      <c r="F31" s="33"/>
      <c r="G31" s="33"/>
      <c r="H31" s="34"/>
      <c r="I31" s="33"/>
      <c r="J31" s="33"/>
      <c r="K31" s="33"/>
      <c r="L31" s="34"/>
    </row>
    <row r="32" spans="1:12" x14ac:dyDescent="0.25">
      <c r="A32" s="196" t="s">
        <v>7</v>
      </c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</row>
    <row r="34" spans="1:12" x14ac:dyDescent="0.25">
      <c r="A34" s="22" t="s">
        <v>40</v>
      </c>
      <c r="B34" s="28">
        <f t="shared" ref="B34:C41" si="5">B21+B8</f>
        <v>90508110.103999987</v>
      </c>
      <c r="C34" s="28">
        <f t="shared" si="5"/>
        <v>1696275.5390000001</v>
      </c>
      <c r="D34" s="28">
        <f>C34/B34*1000</f>
        <v>18.741696595485905</v>
      </c>
      <c r="E34" s="28"/>
      <c r="F34" s="28">
        <f t="shared" ref="F34:G41" si="6">F21+F8</f>
        <v>289842719.02499998</v>
      </c>
      <c r="G34" s="28">
        <f t="shared" si="6"/>
        <v>6692845.6519999998</v>
      </c>
      <c r="H34" s="28">
        <f>G34/F34*1000</f>
        <v>23.091301635983886</v>
      </c>
      <c r="I34" s="28"/>
      <c r="J34" s="28">
        <f>B34+F34</f>
        <v>380350829.12899995</v>
      </c>
      <c r="K34" s="28">
        <f>C34+G34</f>
        <v>8389121.1909999996</v>
      </c>
      <c r="L34" s="28">
        <f>K34/J34*1000</f>
        <v>22.05627160117151</v>
      </c>
    </row>
    <row r="35" spans="1:12" x14ac:dyDescent="0.25">
      <c r="A35" s="22" t="s">
        <v>41</v>
      </c>
      <c r="B35" s="28">
        <f t="shared" si="5"/>
        <v>19882510.811999999</v>
      </c>
      <c r="C35" s="28">
        <f t="shared" si="5"/>
        <v>1401137.3810000001</v>
      </c>
      <c r="D35" s="28">
        <f t="shared" ref="D35:D41" si="7">C35/B35*1000</f>
        <v>70.470847180646317</v>
      </c>
      <c r="E35" s="28"/>
      <c r="F35" s="28">
        <f t="shared" si="6"/>
        <v>150190869.49900001</v>
      </c>
      <c r="G35" s="28">
        <f t="shared" si="6"/>
        <v>10861121.713</v>
      </c>
      <c r="H35" s="28">
        <f t="shared" ref="H35:H41" si="8">G35/F35*1000</f>
        <v>72.315459316735058</v>
      </c>
      <c r="I35" s="28"/>
      <c r="J35" s="28">
        <f t="shared" ref="J35:J41" si="9">B35+F35</f>
        <v>170073380.31100002</v>
      </c>
      <c r="K35" s="28">
        <f t="shared" ref="K35:K41" si="10">C35+G35</f>
        <v>12262259.094000001</v>
      </c>
      <c r="L35" s="28">
        <f t="shared" ref="L35:L41" si="11">K35/J35*1000</f>
        <v>72.099814042485406</v>
      </c>
    </row>
    <row r="36" spans="1:12" x14ac:dyDescent="0.25">
      <c r="A36" s="22" t="s">
        <v>42</v>
      </c>
      <c r="B36" s="28">
        <f t="shared" si="5"/>
        <v>8870818.777999999</v>
      </c>
      <c r="C36" s="28">
        <f t="shared" si="5"/>
        <v>1075207.0999999999</v>
      </c>
      <c r="D36" s="28">
        <f t="shared" si="7"/>
        <v>121.20719934743322</v>
      </c>
      <c r="E36" s="28"/>
      <c r="F36" s="28">
        <f t="shared" si="6"/>
        <v>101767197.11000001</v>
      </c>
      <c r="G36" s="28">
        <f t="shared" si="6"/>
        <v>12512237.351</v>
      </c>
      <c r="H36" s="28">
        <f t="shared" si="8"/>
        <v>122.94961152831536</v>
      </c>
      <c r="I36" s="28"/>
      <c r="J36" s="28">
        <f t="shared" si="9"/>
        <v>110638015.88800001</v>
      </c>
      <c r="K36" s="28">
        <f t="shared" si="10"/>
        <v>13587444.450999999</v>
      </c>
      <c r="L36" s="28">
        <f t="shared" si="11"/>
        <v>122.80990708252314</v>
      </c>
    </row>
    <row r="37" spans="1:12" x14ac:dyDescent="0.25">
      <c r="A37" s="22" t="s">
        <v>43</v>
      </c>
      <c r="B37" s="28">
        <f t="shared" si="5"/>
        <v>4377407.8159999996</v>
      </c>
      <c r="C37" s="28">
        <f t="shared" si="5"/>
        <v>737996.88800000004</v>
      </c>
      <c r="D37" s="28">
        <f t="shared" si="7"/>
        <v>168.59221690575063</v>
      </c>
      <c r="E37" s="28"/>
      <c r="F37" s="28">
        <f t="shared" si="6"/>
        <v>82056366.008000001</v>
      </c>
      <c r="G37" s="28">
        <f t="shared" si="6"/>
        <v>14089383.728</v>
      </c>
      <c r="H37" s="28">
        <f t="shared" si="8"/>
        <v>171.7037252981246</v>
      </c>
      <c r="I37" s="28"/>
      <c r="J37" s="28">
        <f t="shared" si="9"/>
        <v>86433773.824000001</v>
      </c>
      <c r="K37" s="28">
        <f t="shared" si="10"/>
        <v>14827380.616</v>
      </c>
      <c r="L37" s="28">
        <f t="shared" si="11"/>
        <v>171.54614405929007</v>
      </c>
    </row>
    <row r="38" spans="1:12" x14ac:dyDescent="0.25">
      <c r="A38" s="22" t="s">
        <v>44</v>
      </c>
      <c r="B38" s="28">
        <f t="shared" si="5"/>
        <v>3882921.5290000001</v>
      </c>
      <c r="C38" s="28">
        <f t="shared" si="5"/>
        <v>921191.10899999994</v>
      </c>
      <c r="D38" s="28">
        <f t="shared" si="7"/>
        <v>237.24175266483988</v>
      </c>
      <c r="E38" s="28"/>
      <c r="F38" s="28">
        <f t="shared" si="6"/>
        <v>106824395.61</v>
      </c>
      <c r="G38" s="28">
        <f t="shared" si="6"/>
        <v>26073628.112</v>
      </c>
      <c r="H38" s="28">
        <f t="shared" si="8"/>
        <v>244.07934126948814</v>
      </c>
      <c r="I38" s="28"/>
      <c r="J38" s="28">
        <f t="shared" si="9"/>
        <v>110707317.139</v>
      </c>
      <c r="K38" s="28">
        <f t="shared" si="10"/>
        <v>26994819.221000001</v>
      </c>
      <c r="L38" s="28">
        <f t="shared" si="11"/>
        <v>243.83952134894849</v>
      </c>
    </row>
    <row r="39" spans="1:12" x14ac:dyDescent="0.25">
      <c r="A39" s="22" t="s">
        <v>45</v>
      </c>
      <c r="B39" s="28">
        <f t="shared" si="5"/>
        <v>1186355.6140000001</v>
      </c>
      <c r="C39" s="28">
        <f t="shared" si="5"/>
        <v>393800.41800000001</v>
      </c>
      <c r="D39" s="28">
        <f t="shared" si="7"/>
        <v>331.94129429053299</v>
      </c>
      <c r="E39" s="28"/>
      <c r="F39" s="28">
        <f t="shared" si="6"/>
        <v>51285962.038000003</v>
      </c>
      <c r="G39" s="28">
        <f t="shared" si="6"/>
        <v>17568151.695999999</v>
      </c>
      <c r="H39" s="28">
        <f t="shared" si="8"/>
        <v>342.55283508151786</v>
      </c>
      <c r="I39" s="28"/>
      <c r="J39" s="28">
        <f t="shared" si="9"/>
        <v>52472317.652000003</v>
      </c>
      <c r="K39" s="28">
        <f t="shared" si="10"/>
        <v>17961952.114</v>
      </c>
      <c r="L39" s="28">
        <f t="shared" si="11"/>
        <v>342.31291693888755</v>
      </c>
    </row>
    <row r="40" spans="1:12" x14ac:dyDescent="0.25">
      <c r="A40" s="22" t="s">
        <v>46</v>
      </c>
      <c r="B40" s="28">
        <f t="shared" si="5"/>
        <v>546500.62300000002</v>
      </c>
      <c r="C40" s="28">
        <f t="shared" si="5"/>
        <v>238313.07699999999</v>
      </c>
      <c r="D40" s="28">
        <f t="shared" si="7"/>
        <v>436.0710070041402</v>
      </c>
      <c r="E40" s="28"/>
      <c r="F40" s="28">
        <f t="shared" si="6"/>
        <v>22930966.500999998</v>
      </c>
      <c r="G40" s="28">
        <f t="shared" si="6"/>
        <v>10158992.045</v>
      </c>
      <c r="H40" s="28">
        <f t="shared" si="8"/>
        <v>443.02502664058994</v>
      </c>
      <c r="I40" s="28"/>
      <c r="J40" s="28">
        <f t="shared" si="9"/>
        <v>23477467.123999998</v>
      </c>
      <c r="K40" s="28">
        <f t="shared" si="10"/>
        <v>10397305.122</v>
      </c>
      <c r="L40" s="28">
        <f t="shared" si="11"/>
        <v>442.86315329864885</v>
      </c>
    </row>
    <row r="41" spans="1:12" x14ac:dyDescent="0.25">
      <c r="A41" s="22" t="s">
        <v>47</v>
      </c>
      <c r="B41" s="36">
        <f t="shared" si="5"/>
        <v>601975.22699999996</v>
      </c>
      <c r="C41" s="36">
        <f t="shared" si="5"/>
        <v>424763.092</v>
      </c>
      <c r="D41" s="36">
        <f t="shared" si="7"/>
        <v>705.61556846258736</v>
      </c>
      <c r="E41" s="28"/>
      <c r="F41" s="36">
        <f t="shared" si="6"/>
        <v>52329567.409000002</v>
      </c>
      <c r="G41" s="36">
        <f t="shared" si="6"/>
        <v>40140954.446999997</v>
      </c>
      <c r="H41" s="36">
        <f t="shared" si="8"/>
        <v>767.07980658934844</v>
      </c>
      <c r="I41" s="28"/>
      <c r="J41" s="36">
        <f t="shared" si="9"/>
        <v>52931542.636</v>
      </c>
      <c r="K41" s="36">
        <f t="shared" si="10"/>
        <v>40565717.538999997</v>
      </c>
      <c r="L41" s="36">
        <f t="shared" si="11"/>
        <v>766.38079146800237</v>
      </c>
    </row>
    <row r="42" spans="1:12" ht="6" customHeight="1" x14ac:dyDescent="0.25">
      <c r="A42" s="23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</row>
    <row r="43" spans="1:12" x14ac:dyDescent="0.25">
      <c r="A43" s="30" t="s">
        <v>3</v>
      </c>
      <c r="B43" s="31">
        <f>SUM(B34:B41)</f>
        <v>129856600.50299996</v>
      </c>
      <c r="C43" s="31">
        <f t="shared" ref="C43:K43" si="12">SUM(C34:C41)</f>
        <v>6888684.6039999994</v>
      </c>
      <c r="D43" s="31">
        <f>C43/B43*1000</f>
        <v>53.048397827423926</v>
      </c>
      <c r="E43" s="31"/>
      <c r="F43" s="31">
        <f t="shared" si="12"/>
        <v>857228043.20000017</v>
      </c>
      <c r="G43" s="31">
        <f t="shared" si="12"/>
        <v>138097314.74399999</v>
      </c>
      <c r="H43" s="31">
        <f>G43/F43*1000</f>
        <v>161.09752339469424</v>
      </c>
      <c r="I43" s="31"/>
      <c r="J43" s="31">
        <f t="shared" si="12"/>
        <v>987084643.70299983</v>
      </c>
      <c r="K43" s="31">
        <f t="shared" si="12"/>
        <v>144985999.34799999</v>
      </c>
      <c r="L43" s="31">
        <f>K43/J43*1000</f>
        <v>146.88304622397132</v>
      </c>
    </row>
    <row r="44" spans="1:12" ht="14.4" x14ac:dyDescent="0.25">
      <c r="A44" s="37" t="s">
        <v>217</v>
      </c>
      <c r="B44" s="38"/>
    </row>
    <row r="45" spans="1:12" x14ac:dyDescent="0.25">
      <c r="A45" s="39" t="s">
        <v>177</v>
      </c>
      <c r="F45" s="40"/>
    </row>
    <row r="46" spans="1:12" x14ac:dyDescent="0.25">
      <c r="A46" s="39" t="s">
        <v>214</v>
      </c>
    </row>
    <row r="47" spans="1:12" x14ac:dyDescent="0.25">
      <c r="A47" s="41" t="s">
        <v>230</v>
      </c>
    </row>
    <row r="49" spans="1:15" x14ac:dyDescent="0.25">
      <c r="A49" s="165" t="s">
        <v>223</v>
      </c>
      <c r="B49" s="166">
        <v>137043225.905</v>
      </c>
      <c r="C49" s="166">
        <v>7001566.4550000001</v>
      </c>
      <c r="D49" s="167" t="s">
        <v>242</v>
      </c>
      <c r="F49" s="166">
        <v>796558107.90400004</v>
      </c>
      <c r="G49" s="166">
        <v>126220415.624</v>
      </c>
      <c r="H49" s="167" t="s">
        <v>243</v>
      </c>
      <c r="J49" s="166">
        <v>933601333.80900002</v>
      </c>
      <c r="K49" s="166">
        <v>133221982.079</v>
      </c>
      <c r="L49" s="167" t="s">
        <v>244</v>
      </c>
      <c r="M49" s="164" t="s">
        <v>245</v>
      </c>
      <c r="N49" s="164"/>
      <c r="O49" s="164"/>
    </row>
  </sheetData>
  <mergeCells count="8">
    <mergeCell ref="A1:M1"/>
    <mergeCell ref="A32:L32"/>
    <mergeCell ref="A19:L19"/>
    <mergeCell ref="A6:L6"/>
    <mergeCell ref="B3:D3"/>
    <mergeCell ref="F3:H3"/>
    <mergeCell ref="J3:L3"/>
    <mergeCell ref="A3:A4"/>
  </mergeCells>
  <phoneticPr fontId="0" type="noConversion"/>
  <pageMargins left="0.23" right="0.15" top="0.25" bottom="0.19" header="0.5" footer="0.21"/>
  <pageSetup paperSize="9" scale="9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J64"/>
  <sheetViews>
    <sheetView topLeftCell="C24" workbookViewId="0">
      <selection activeCell="B47" sqref="B47"/>
    </sheetView>
  </sheetViews>
  <sheetFormatPr defaultRowHeight="13.2" x14ac:dyDescent="0.25"/>
  <cols>
    <col min="2" max="2" width="65.88671875" customWidth="1"/>
    <col min="3" max="3" width="15" customWidth="1"/>
    <col min="4" max="4" width="20.33203125" customWidth="1"/>
    <col min="6" max="6" width="18" customWidth="1"/>
    <col min="7" max="7" width="14.44140625" customWidth="1"/>
    <col min="9" max="9" width="15.109375" customWidth="1"/>
    <col min="10" max="10" width="13.88671875" customWidth="1"/>
  </cols>
  <sheetData>
    <row r="3" spans="2:10" ht="14.4" x14ac:dyDescent="0.3">
      <c r="B3" s="112" t="s">
        <v>220</v>
      </c>
      <c r="C3" s="112"/>
      <c r="D3" s="112"/>
      <c r="E3" s="112"/>
      <c r="F3" s="112"/>
    </row>
    <row r="5" spans="2:10" ht="14.4" x14ac:dyDescent="0.3">
      <c r="C5" s="244" t="s">
        <v>221</v>
      </c>
      <c r="D5" s="244"/>
      <c r="E5" s="112"/>
      <c r="F5" s="245" t="s">
        <v>222</v>
      </c>
      <c r="G5" s="245"/>
      <c r="H5" s="112"/>
      <c r="I5" s="246" t="s">
        <v>223</v>
      </c>
      <c r="J5" s="246"/>
    </row>
    <row r="6" spans="2:10" ht="14.4" x14ac:dyDescent="0.3">
      <c r="B6" s="112" t="s">
        <v>224</v>
      </c>
      <c r="C6" s="244" t="s">
        <v>225</v>
      </c>
      <c r="D6" s="244"/>
      <c r="E6" s="112"/>
      <c r="F6" s="245" t="s">
        <v>226</v>
      </c>
      <c r="G6" s="245"/>
      <c r="H6" s="112"/>
      <c r="I6" s="113"/>
      <c r="J6" s="113"/>
    </row>
    <row r="7" spans="2:10" ht="14.4" x14ac:dyDescent="0.3">
      <c r="C7" s="114" t="s">
        <v>52</v>
      </c>
      <c r="D7" s="114" t="s">
        <v>227</v>
      </c>
      <c r="E7" s="112"/>
      <c r="F7" s="115" t="s">
        <v>52</v>
      </c>
      <c r="G7" s="115" t="s">
        <v>227</v>
      </c>
      <c r="H7" s="112"/>
      <c r="I7" s="113" t="s">
        <v>52</v>
      </c>
      <c r="J7" s="113" t="s">
        <v>227</v>
      </c>
    </row>
    <row r="8" spans="2:10" ht="14.4" x14ac:dyDescent="0.3">
      <c r="B8" t="s">
        <v>11</v>
      </c>
      <c r="C8" s="114"/>
      <c r="D8" s="114" t="s">
        <v>228</v>
      </c>
      <c r="E8" s="112"/>
      <c r="F8" s="115"/>
      <c r="G8" s="115" t="s">
        <v>228</v>
      </c>
      <c r="H8" s="112"/>
      <c r="I8" s="113"/>
      <c r="J8" s="113" t="s">
        <v>228</v>
      </c>
    </row>
    <row r="9" spans="2:10" x14ac:dyDescent="0.25">
      <c r="B9" t="s">
        <v>11</v>
      </c>
      <c r="C9" s="116"/>
      <c r="D9" s="116"/>
      <c r="F9" s="117"/>
      <c r="G9" s="117"/>
      <c r="I9" s="118"/>
      <c r="J9" s="118"/>
    </row>
    <row r="10" spans="2:10" ht="39.75" customHeight="1" x14ac:dyDescent="0.25">
      <c r="B10" s="119" t="s">
        <v>61</v>
      </c>
      <c r="C10" s="120">
        <v>17693363.5</v>
      </c>
      <c r="D10" s="120">
        <v>424305.158</v>
      </c>
      <c r="E10" s="121"/>
      <c r="F10" s="120">
        <v>44575685.159999996</v>
      </c>
      <c r="G10" s="120">
        <v>11154029.095000001</v>
      </c>
      <c r="H10" s="121"/>
      <c r="I10" s="120">
        <v>62269048.659999996</v>
      </c>
      <c r="J10" s="120">
        <v>11578334.253</v>
      </c>
    </row>
    <row r="11" spans="2:10" ht="27.75" customHeight="1" x14ac:dyDescent="0.25">
      <c r="B11" s="119" t="s">
        <v>62</v>
      </c>
      <c r="C11" s="120">
        <v>3499222.182</v>
      </c>
      <c r="D11" s="120">
        <v>82170.341</v>
      </c>
      <c r="E11" s="121"/>
      <c r="F11" s="120">
        <v>10167800.664999999</v>
      </c>
      <c r="G11" s="120">
        <v>2285422.6839999999</v>
      </c>
      <c r="H11" s="121"/>
      <c r="I11" s="120">
        <v>13667022.846999999</v>
      </c>
      <c r="J11" s="120">
        <v>2367593.0249999999</v>
      </c>
    </row>
    <row r="12" spans="2:10" ht="26.4" x14ac:dyDescent="0.25">
      <c r="B12" s="119" t="s">
        <v>229</v>
      </c>
      <c r="C12" s="120">
        <v>111869455.625</v>
      </c>
      <c r="D12" s="120">
        <v>1875325.426</v>
      </c>
      <c r="E12" s="121"/>
      <c r="F12" s="120">
        <v>40978999.204999998</v>
      </c>
      <c r="G12" s="120">
        <v>6182240.6210000003</v>
      </c>
      <c r="H12" s="121"/>
      <c r="I12" s="120">
        <v>152848454.82999998</v>
      </c>
      <c r="J12" s="120">
        <v>8057566.0470000003</v>
      </c>
    </row>
    <row r="13" spans="2:10" ht="26.4" x14ac:dyDescent="0.25">
      <c r="B13" s="119" t="s">
        <v>64</v>
      </c>
      <c r="C13" s="120">
        <v>31839050.848000001</v>
      </c>
      <c r="D13" s="120">
        <v>770403.09699999995</v>
      </c>
      <c r="E13" s="121"/>
      <c r="F13" s="120">
        <v>94313094.112000003</v>
      </c>
      <c r="G13" s="120">
        <v>22708885.899999999</v>
      </c>
      <c r="H13" s="121"/>
      <c r="I13" s="120">
        <v>126152144.96000001</v>
      </c>
      <c r="J13" s="120">
        <v>23479288.997000001</v>
      </c>
    </row>
    <row r="14" spans="2:10" ht="26.4" x14ac:dyDescent="0.25">
      <c r="B14" s="119" t="s">
        <v>65</v>
      </c>
      <c r="C14" s="120">
        <v>2300841.2650000001</v>
      </c>
      <c r="D14" s="120">
        <v>52520.601000000002</v>
      </c>
      <c r="E14" s="121"/>
      <c r="F14" s="120">
        <v>5500425.608</v>
      </c>
      <c r="G14" s="120">
        <v>1563781.2120000001</v>
      </c>
      <c r="H14" s="121"/>
      <c r="I14" s="120">
        <v>7801266.8729999997</v>
      </c>
      <c r="J14" s="120">
        <v>1616301.8130000001</v>
      </c>
    </row>
    <row r="15" spans="2:10" ht="39.6" x14ac:dyDescent="0.25">
      <c r="B15" s="119" t="s">
        <v>66</v>
      </c>
      <c r="C15" s="120">
        <v>15607388.287</v>
      </c>
      <c r="D15" s="120">
        <v>325977.39500000002</v>
      </c>
      <c r="E15" s="121"/>
      <c r="F15" s="120">
        <v>26295145.526999999</v>
      </c>
      <c r="G15" s="120">
        <v>6141171.0379999997</v>
      </c>
      <c r="H15" s="121"/>
      <c r="I15" s="120">
        <v>41902533.813999996</v>
      </c>
      <c r="J15" s="120">
        <v>6467148.4330000002</v>
      </c>
    </row>
    <row r="16" spans="2:10" x14ac:dyDescent="0.25">
      <c r="B16" s="119" t="s">
        <v>67</v>
      </c>
      <c r="C16" s="120">
        <v>11622076.608999999</v>
      </c>
      <c r="D16" s="120">
        <v>284695.79599999997</v>
      </c>
      <c r="E16" s="121"/>
      <c r="F16" s="120">
        <v>33401074.835000001</v>
      </c>
      <c r="G16" s="120">
        <v>4717345.5789999999</v>
      </c>
      <c r="H16" s="121"/>
      <c r="I16" s="120">
        <v>45023151.443999998</v>
      </c>
      <c r="J16" s="120">
        <v>5002041.375</v>
      </c>
    </row>
    <row r="17" spans="2:10" ht="39.6" x14ac:dyDescent="0.25">
      <c r="B17" s="119" t="s">
        <v>68</v>
      </c>
      <c r="C17" s="120">
        <v>9158520.375</v>
      </c>
      <c r="D17" s="120">
        <v>210062.85800000001</v>
      </c>
      <c r="E17" s="121"/>
      <c r="F17" s="120">
        <v>28085382.642000001</v>
      </c>
      <c r="G17" s="120">
        <v>7371196.398</v>
      </c>
      <c r="H17" s="121"/>
      <c r="I17" s="120">
        <v>37243903.017000005</v>
      </c>
      <c r="J17" s="120">
        <v>7581259.2560000001</v>
      </c>
    </row>
    <row r="18" spans="2:10" ht="39.6" x14ac:dyDescent="0.25">
      <c r="B18" s="119" t="s">
        <v>69</v>
      </c>
      <c r="C18" s="120">
        <v>66773669.038999997</v>
      </c>
      <c r="D18" s="120">
        <v>1292531.2009999999</v>
      </c>
      <c r="E18" s="121"/>
      <c r="F18" s="120">
        <v>52284044.865000002</v>
      </c>
      <c r="G18" s="120">
        <v>10287391.947000001</v>
      </c>
      <c r="H18" s="121"/>
      <c r="I18" s="120">
        <v>119057713.904</v>
      </c>
      <c r="J18" s="120">
        <v>11579923.148</v>
      </c>
    </row>
    <row r="19" spans="2:10" ht="26.4" x14ac:dyDescent="0.25">
      <c r="B19" s="119" t="s">
        <v>70</v>
      </c>
      <c r="C19" s="120">
        <v>18913852.232999999</v>
      </c>
      <c r="D19" s="120">
        <v>436592.51</v>
      </c>
      <c r="E19" s="121"/>
      <c r="F19" s="120">
        <v>54950842.648999996</v>
      </c>
      <c r="G19" s="120">
        <v>13795862.608999999</v>
      </c>
      <c r="H19" s="121"/>
      <c r="I19" s="120">
        <v>73864694.881999999</v>
      </c>
      <c r="J19" s="120">
        <v>14232455.119000001</v>
      </c>
    </row>
    <row r="20" spans="2:10" ht="52.8" x14ac:dyDescent="0.25">
      <c r="B20" s="119" t="s">
        <v>71</v>
      </c>
      <c r="C20" s="120">
        <v>3344493.4989999998</v>
      </c>
      <c r="D20" s="120">
        <v>75528.968999999997</v>
      </c>
      <c r="E20" s="121"/>
      <c r="F20" s="120">
        <v>7035194.926</v>
      </c>
      <c r="G20" s="120">
        <v>1876292.118</v>
      </c>
      <c r="H20" s="121"/>
      <c r="I20" s="120">
        <v>10379688.425000001</v>
      </c>
      <c r="J20" s="120">
        <v>1951821.0870000001</v>
      </c>
    </row>
    <row r="21" spans="2:10" x14ac:dyDescent="0.25">
      <c r="B21" s="119" t="s">
        <v>72</v>
      </c>
      <c r="C21" s="120">
        <v>7654438.6979999999</v>
      </c>
      <c r="D21" s="120">
        <v>142785.60699999999</v>
      </c>
      <c r="E21" s="121"/>
      <c r="F21" s="120">
        <v>8219788.3990000002</v>
      </c>
      <c r="G21" s="120">
        <v>2422275.1749999998</v>
      </c>
      <c r="H21" s="121"/>
      <c r="I21" s="120">
        <v>15874227.096999999</v>
      </c>
      <c r="J21" s="120">
        <v>2565060.7820000001</v>
      </c>
    </row>
    <row r="22" spans="2:10" x14ac:dyDescent="0.25">
      <c r="B22" s="119" t="s">
        <v>73</v>
      </c>
      <c r="C22" s="120">
        <v>4330814.5209999997</v>
      </c>
      <c r="D22" s="120">
        <v>62491.580999999998</v>
      </c>
      <c r="E22" s="121"/>
      <c r="F22" s="120">
        <v>5559128.1299999999</v>
      </c>
      <c r="G22" s="120">
        <v>1697991.1529999999</v>
      </c>
      <c r="H22" s="121"/>
      <c r="I22" s="120">
        <v>9889942.6510000005</v>
      </c>
      <c r="J22" s="120">
        <v>1760482.7339999999</v>
      </c>
    </row>
    <row r="23" spans="2:10" x14ac:dyDescent="0.25">
      <c r="B23" s="119" t="s">
        <v>74</v>
      </c>
      <c r="C23" s="120">
        <v>60214776.924000002</v>
      </c>
      <c r="D23" s="120">
        <v>1313884.6270000001</v>
      </c>
      <c r="E23" s="121"/>
      <c r="F23" s="120">
        <v>54677412.423</v>
      </c>
      <c r="G23" s="120">
        <v>9369317.8100000005</v>
      </c>
      <c r="H23" s="121"/>
      <c r="I23" s="120">
        <v>114892189.347</v>
      </c>
      <c r="J23" s="120">
        <v>10683202.437000001</v>
      </c>
    </row>
    <row r="24" spans="2:10" x14ac:dyDescent="0.25">
      <c r="B24" s="119" t="s">
        <v>75</v>
      </c>
      <c r="C24" s="120">
        <v>1869494.2790000001</v>
      </c>
      <c r="D24" s="120">
        <v>47752.665999999997</v>
      </c>
      <c r="E24" s="121"/>
      <c r="F24" s="120">
        <v>13743129.943</v>
      </c>
      <c r="G24" s="120">
        <v>3807133.486</v>
      </c>
      <c r="H24" s="121"/>
      <c r="I24" s="120">
        <v>15612624.221999999</v>
      </c>
      <c r="J24" s="120">
        <v>3854886.1519999998</v>
      </c>
    </row>
    <row r="25" spans="2:10" ht="26.4" x14ac:dyDescent="0.25">
      <c r="B25" s="119" t="s">
        <v>76</v>
      </c>
      <c r="C25" s="120">
        <v>4952689.2350000003</v>
      </c>
      <c r="D25" s="120">
        <v>125199.505</v>
      </c>
      <c r="E25" s="121"/>
      <c r="F25" s="120">
        <v>10768672.639</v>
      </c>
      <c r="G25" s="120">
        <v>2248715.2420000001</v>
      </c>
      <c r="H25" s="121"/>
      <c r="I25" s="120">
        <v>15721361.874000002</v>
      </c>
      <c r="J25" s="120">
        <v>2373914.747</v>
      </c>
    </row>
    <row r="26" spans="2:10" ht="39.6" x14ac:dyDescent="0.25">
      <c r="B26" s="119" t="s">
        <v>77</v>
      </c>
      <c r="C26" s="120">
        <v>329269.11700000003</v>
      </c>
      <c r="D26" s="120">
        <v>7969.8450000000003</v>
      </c>
      <c r="E26" s="121"/>
      <c r="F26" s="120">
        <v>575338.44900000002</v>
      </c>
      <c r="G26" s="120">
        <v>145078.51800000001</v>
      </c>
      <c r="H26" s="121"/>
      <c r="I26" s="120">
        <v>904607.56600000011</v>
      </c>
      <c r="J26" s="120">
        <v>153048.36300000001</v>
      </c>
    </row>
    <row r="27" spans="2:10" x14ac:dyDescent="0.25">
      <c r="B27" s="119" t="s">
        <v>78</v>
      </c>
      <c r="C27" s="120">
        <v>11382504.448999999</v>
      </c>
      <c r="D27" s="120">
        <v>292648.58500000002</v>
      </c>
      <c r="E27" s="121"/>
      <c r="F27" s="120">
        <v>49419879.369999997</v>
      </c>
      <c r="G27" s="120">
        <v>13171537.752</v>
      </c>
      <c r="H27" s="121"/>
      <c r="I27" s="120">
        <v>60802383.818999998</v>
      </c>
      <c r="J27" s="120">
        <v>13464186.336999999</v>
      </c>
    </row>
    <row r="28" spans="2:10" ht="26.4" x14ac:dyDescent="0.25">
      <c r="B28" s="119" t="s">
        <v>79</v>
      </c>
      <c r="C28" s="120">
        <v>10643323.009</v>
      </c>
      <c r="D28" s="120">
        <v>149780.56700000001</v>
      </c>
      <c r="E28" s="121"/>
      <c r="F28" s="120">
        <v>21868828.462000001</v>
      </c>
      <c r="G28" s="120">
        <v>4600791.1440000003</v>
      </c>
      <c r="H28" s="121"/>
      <c r="I28" s="120">
        <v>32512151.471000001</v>
      </c>
      <c r="J28" s="120">
        <v>4750571.7110000001</v>
      </c>
    </row>
    <row r="29" spans="2:10" x14ac:dyDescent="0.25">
      <c r="B29" s="119" t="s">
        <v>80</v>
      </c>
      <c r="C29" s="120">
        <v>5910503.9110000003</v>
      </c>
      <c r="D29" s="120">
        <v>123932.624</v>
      </c>
      <c r="E29" s="121"/>
      <c r="F29" s="120">
        <v>16552944.232000001</v>
      </c>
      <c r="G29" s="120">
        <v>4343212.8909999998</v>
      </c>
      <c r="H29" s="121"/>
      <c r="I29" s="120">
        <v>22463448.142999999</v>
      </c>
      <c r="J29" s="120">
        <v>4467145.5149999997</v>
      </c>
    </row>
    <row r="30" spans="2:10" x14ac:dyDescent="0.25">
      <c r="B30" s="121"/>
      <c r="C30" s="120"/>
      <c r="D30" s="120"/>
      <c r="E30" s="121"/>
      <c r="F30" s="120"/>
      <c r="G30" s="120"/>
      <c r="H30" s="121"/>
      <c r="I30" s="120"/>
      <c r="J30" s="120"/>
    </row>
    <row r="31" spans="2:10" x14ac:dyDescent="0.25">
      <c r="B31" s="121" t="s">
        <v>223</v>
      </c>
      <c r="C31" s="120">
        <v>399909747.60500002</v>
      </c>
      <c r="D31" s="120">
        <v>8096558.9589999998</v>
      </c>
      <c r="E31" s="121"/>
      <c r="F31" s="120">
        <v>578972812.24100006</v>
      </c>
      <c r="G31" s="120">
        <v>129889672.37199999</v>
      </c>
      <c r="H31" s="121"/>
      <c r="I31" s="120">
        <v>978882559.84600008</v>
      </c>
      <c r="J31" s="120">
        <v>137986231.331</v>
      </c>
    </row>
    <row r="36" spans="2:10" ht="13.8" x14ac:dyDescent="0.25">
      <c r="B36" s="247"/>
      <c r="C36" s="248"/>
      <c r="D36" s="248"/>
      <c r="E36" s="248"/>
      <c r="F36" s="248"/>
      <c r="G36" s="248"/>
      <c r="H36" s="248"/>
      <c r="I36" s="248"/>
      <c r="J36" s="248"/>
    </row>
    <row r="37" spans="2:10" x14ac:dyDescent="0.25">
      <c r="B37" s="122"/>
      <c r="C37" s="123"/>
      <c r="D37" s="123"/>
      <c r="E37" s="123"/>
      <c r="F37" s="123"/>
      <c r="G37" s="123"/>
      <c r="H37" s="123"/>
      <c r="I37" s="124"/>
      <c r="J37" s="123"/>
    </row>
    <row r="38" spans="2:10" x14ac:dyDescent="0.25">
      <c r="B38" s="125"/>
      <c r="C38" s="126"/>
      <c r="D38" s="126"/>
      <c r="E38" s="127"/>
      <c r="F38" s="126"/>
      <c r="G38" s="126"/>
      <c r="H38" s="127"/>
      <c r="I38" s="242"/>
      <c r="J38" s="242"/>
    </row>
    <row r="39" spans="2:10" x14ac:dyDescent="0.25">
      <c r="B39" s="128"/>
      <c r="C39" s="129"/>
      <c r="D39" s="129"/>
      <c r="E39" s="127"/>
      <c r="F39" s="129"/>
      <c r="G39" s="129"/>
      <c r="H39" s="127"/>
      <c r="I39" s="242"/>
      <c r="J39" s="242"/>
    </row>
    <row r="40" spans="2:10" x14ac:dyDescent="0.25">
      <c r="B40" s="127"/>
      <c r="C40" s="243"/>
      <c r="D40" s="130"/>
      <c r="E40" s="127"/>
      <c r="F40" s="243"/>
      <c r="G40" s="130"/>
      <c r="H40" s="127"/>
      <c r="I40" s="243"/>
      <c r="J40" s="130"/>
    </row>
    <row r="41" spans="2:10" x14ac:dyDescent="0.25">
      <c r="B41" s="128"/>
      <c r="C41" s="243"/>
      <c r="D41" s="130"/>
      <c r="E41" s="127"/>
      <c r="F41" s="243"/>
      <c r="G41" s="130"/>
      <c r="H41" s="127"/>
      <c r="I41" s="243"/>
      <c r="J41" s="130"/>
    </row>
    <row r="42" spans="2:10" x14ac:dyDescent="0.25">
      <c r="B42" s="122"/>
    </row>
    <row r="43" spans="2:10" x14ac:dyDescent="0.25">
      <c r="B43" s="131"/>
      <c r="C43" s="132"/>
      <c r="D43" s="133"/>
      <c r="E43" s="132"/>
      <c r="F43" s="132"/>
      <c r="G43" s="133"/>
      <c r="H43" s="132"/>
      <c r="I43" s="134"/>
      <c r="J43" s="132"/>
    </row>
    <row r="44" spans="2:10" x14ac:dyDescent="0.25">
      <c r="B44" s="131"/>
      <c r="C44" s="132"/>
      <c r="D44" s="133"/>
      <c r="E44" s="132"/>
      <c r="F44" s="132"/>
      <c r="G44" s="133"/>
      <c r="H44" s="132"/>
      <c r="I44" s="134"/>
      <c r="J44" s="132"/>
    </row>
    <row r="45" spans="2:10" x14ac:dyDescent="0.25">
      <c r="B45" s="131"/>
      <c r="C45" s="132"/>
      <c r="D45" s="133"/>
      <c r="E45" s="132"/>
      <c r="F45" s="132"/>
      <c r="G45" s="133"/>
      <c r="H45" s="132"/>
      <c r="I45" s="134"/>
      <c r="J45" s="132"/>
    </row>
    <row r="46" spans="2:10" x14ac:dyDescent="0.25">
      <c r="B46" s="131"/>
      <c r="C46" s="132"/>
      <c r="D46" s="133"/>
      <c r="E46" s="132"/>
      <c r="F46" s="132"/>
      <c r="G46" s="133"/>
      <c r="H46" s="132"/>
      <c r="I46" s="134"/>
      <c r="J46" s="132"/>
    </row>
    <row r="47" spans="2:10" x14ac:dyDescent="0.25">
      <c r="B47" s="131"/>
      <c r="C47" s="132"/>
      <c r="D47" s="133"/>
      <c r="E47" s="132"/>
      <c r="F47" s="132"/>
      <c r="G47" s="133"/>
      <c r="H47" s="132"/>
      <c r="I47" s="134"/>
      <c r="J47" s="132"/>
    </row>
    <row r="48" spans="2:10" x14ac:dyDescent="0.25">
      <c r="B48" s="131"/>
      <c r="C48" s="132"/>
      <c r="D48" s="133"/>
      <c r="E48" s="132"/>
      <c r="F48" s="132"/>
      <c r="G48" s="133"/>
      <c r="H48" s="132"/>
      <c r="I48" s="134"/>
      <c r="J48" s="132"/>
    </row>
    <row r="49" spans="2:10" x14ac:dyDescent="0.25">
      <c r="B49" s="131"/>
      <c r="C49" s="132"/>
      <c r="D49" s="133"/>
      <c r="E49" s="132"/>
      <c r="F49" s="132"/>
      <c r="G49" s="133"/>
      <c r="H49" s="132"/>
      <c r="I49" s="134"/>
      <c r="J49" s="132"/>
    </row>
    <row r="50" spans="2:10" x14ac:dyDescent="0.25">
      <c r="B50" s="131"/>
      <c r="C50" s="132"/>
      <c r="D50" s="133"/>
      <c r="E50" s="132"/>
      <c r="F50" s="132"/>
      <c r="G50" s="133"/>
      <c r="H50" s="132"/>
      <c r="I50" s="134"/>
      <c r="J50" s="132"/>
    </row>
    <row r="51" spans="2:10" x14ac:dyDescent="0.25">
      <c r="B51" s="131"/>
      <c r="C51" s="132"/>
      <c r="D51" s="133"/>
      <c r="E51" s="132"/>
      <c r="F51" s="132"/>
      <c r="G51" s="133"/>
      <c r="H51" s="132"/>
      <c r="I51" s="134"/>
      <c r="J51" s="132"/>
    </row>
    <row r="52" spans="2:10" x14ac:dyDescent="0.25">
      <c r="B52" s="131"/>
      <c r="C52" s="132"/>
      <c r="D52" s="133"/>
      <c r="E52" s="132"/>
      <c r="F52" s="132"/>
      <c r="G52" s="133"/>
      <c r="H52" s="132"/>
      <c r="I52" s="134"/>
      <c r="J52" s="132"/>
    </row>
    <row r="53" spans="2:10" x14ac:dyDescent="0.25">
      <c r="B53" s="131"/>
      <c r="C53" s="132"/>
      <c r="D53" s="133"/>
      <c r="E53" s="132"/>
      <c r="F53" s="132"/>
      <c r="G53" s="133"/>
      <c r="H53" s="132"/>
      <c r="I53" s="134"/>
      <c r="J53" s="132"/>
    </row>
    <row r="54" spans="2:10" x14ac:dyDescent="0.25">
      <c r="B54" s="131"/>
      <c r="C54" s="132"/>
      <c r="D54" s="133"/>
      <c r="E54" s="132"/>
      <c r="F54" s="132"/>
      <c r="G54" s="133"/>
      <c r="H54" s="132"/>
      <c r="I54" s="134"/>
      <c r="J54" s="132"/>
    </row>
    <row r="55" spans="2:10" x14ac:dyDescent="0.25">
      <c r="B55" s="131"/>
      <c r="C55" s="132"/>
      <c r="D55" s="133"/>
      <c r="E55" s="132"/>
      <c r="F55" s="132"/>
      <c r="G55" s="133"/>
      <c r="H55" s="132"/>
      <c r="I55" s="134"/>
      <c r="J55" s="132"/>
    </row>
    <row r="56" spans="2:10" x14ac:dyDescent="0.25">
      <c r="B56" s="131"/>
      <c r="C56" s="132"/>
      <c r="D56" s="133"/>
      <c r="E56" s="132"/>
      <c r="F56" s="132"/>
      <c r="G56" s="133"/>
      <c r="H56" s="132"/>
      <c r="I56" s="134"/>
      <c r="J56" s="132"/>
    </row>
    <row r="57" spans="2:10" x14ac:dyDescent="0.25">
      <c r="B57" s="131"/>
      <c r="C57" s="132"/>
      <c r="D57" s="133"/>
      <c r="E57" s="132"/>
      <c r="F57" s="132"/>
      <c r="G57" s="133"/>
      <c r="H57" s="132"/>
      <c r="I57" s="134"/>
      <c r="J57" s="132"/>
    </row>
    <row r="58" spans="2:10" x14ac:dyDescent="0.25">
      <c r="B58" s="131"/>
      <c r="C58" s="132"/>
      <c r="D58" s="133"/>
      <c r="E58" s="132"/>
      <c r="F58" s="132"/>
      <c r="G58" s="133"/>
      <c r="H58" s="132"/>
      <c r="I58" s="134"/>
      <c r="J58" s="132"/>
    </row>
    <row r="59" spans="2:10" x14ac:dyDescent="0.25">
      <c r="B59" s="131"/>
      <c r="C59" s="132"/>
      <c r="D59" s="133"/>
      <c r="E59" s="132"/>
      <c r="F59" s="132"/>
      <c r="G59" s="133"/>
      <c r="H59" s="132"/>
      <c r="I59" s="134"/>
      <c r="J59" s="132"/>
    </row>
    <row r="60" spans="2:10" x14ac:dyDescent="0.25">
      <c r="B60" s="131"/>
      <c r="C60" s="132"/>
      <c r="D60" s="133"/>
      <c r="E60" s="132"/>
      <c r="F60" s="132"/>
      <c r="G60" s="133"/>
      <c r="H60" s="132"/>
      <c r="I60" s="134"/>
      <c r="J60" s="132"/>
    </row>
    <row r="61" spans="2:10" x14ac:dyDescent="0.25">
      <c r="B61" s="131"/>
      <c r="C61" s="132"/>
      <c r="D61" s="133"/>
      <c r="E61" s="132"/>
      <c r="F61" s="132"/>
      <c r="G61" s="133"/>
      <c r="H61" s="132"/>
      <c r="I61" s="134"/>
      <c r="J61" s="132"/>
    </row>
    <row r="62" spans="2:10" x14ac:dyDescent="0.25">
      <c r="B62" s="131"/>
      <c r="C62" s="132"/>
      <c r="D62" s="133"/>
      <c r="E62" s="132"/>
      <c r="F62" s="132"/>
      <c r="G62" s="133"/>
      <c r="H62" s="132"/>
      <c r="I62" s="134"/>
      <c r="J62" s="132"/>
    </row>
    <row r="63" spans="2:10" x14ac:dyDescent="0.25">
      <c r="B63" s="128"/>
      <c r="C63" s="132"/>
      <c r="D63" s="133"/>
      <c r="E63" s="132"/>
      <c r="F63" s="132"/>
      <c r="G63" s="133"/>
      <c r="H63" s="132"/>
      <c r="I63" s="132"/>
      <c r="J63" s="132"/>
    </row>
    <row r="64" spans="2:10" x14ac:dyDescent="0.25">
      <c r="B64" s="135"/>
      <c r="C64" s="136"/>
      <c r="D64" s="137"/>
      <c r="E64" s="137"/>
      <c r="F64" s="132"/>
      <c r="G64" s="133"/>
      <c r="H64" s="137"/>
      <c r="I64" s="132"/>
      <c r="J64" s="132"/>
    </row>
  </sheetData>
  <mergeCells count="10">
    <mergeCell ref="I38:J39"/>
    <mergeCell ref="C40:C41"/>
    <mergeCell ref="F40:F41"/>
    <mergeCell ref="I40:I41"/>
    <mergeCell ref="C5:D5"/>
    <mergeCell ref="F5:G5"/>
    <mergeCell ref="I5:J5"/>
    <mergeCell ref="C6:D6"/>
    <mergeCell ref="F6:G6"/>
    <mergeCell ref="B36:J3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AQ39"/>
  <sheetViews>
    <sheetView view="pageBreakPreview" zoomScale="60" zoomScaleNormal="90" workbookViewId="0">
      <pane ySplit="6" topLeftCell="A7" activePane="bottomLeft" state="frozen"/>
      <selection activeCell="B48" sqref="B48"/>
      <selection pane="bottomLeft" sqref="A1:N1"/>
    </sheetView>
  </sheetViews>
  <sheetFormatPr defaultColWidth="9.109375" defaultRowHeight="13.2" x14ac:dyDescent="0.25"/>
  <cols>
    <col min="1" max="1" width="47.44140625" style="22" customWidth="1"/>
    <col min="2" max="16" width="17.109375" style="22" customWidth="1"/>
    <col min="17" max="17" width="4.88671875" style="22" customWidth="1"/>
    <col min="18" max="18" width="24.44140625" style="22" customWidth="1"/>
    <col min="19" max="25" width="14.109375" style="22" customWidth="1"/>
    <col min="26" max="31" width="16" style="23" customWidth="1"/>
    <col min="32" max="32" width="16" style="22" customWidth="1"/>
    <col min="33" max="33" width="25" style="22" customWidth="1"/>
    <col min="34" max="38" width="9.109375" style="22" hidden="1" customWidth="1"/>
    <col min="39" max="39" width="16.6640625" style="22" hidden="1" customWidth="1"/>
    <col min="40" max="40" width="9.109375" style="22" hidden="1" customWidth="1"/>
    <col min="41" max="41" width="2" style="22" hidden="1" customWidth="1"/>
    <col min="42" max="42" width="10.44140625" style="22" hidden="1" customWidth="1"/>
    <col min="43" max="43" width="9.109375" style="22" hidden="1" customWidth="1"/>
    <col min="44" max="44" width="0" style="22" hidden="1" customWidth="1"/>
    <col min="45" max="45" width="9.109375" style="22"/>
    <col min="46" max="46" width="12.5546875" style="22" customWidth="1"/>
    <col min="47" max="16384" width="9.109375" style="22"/>
  </cols>
  <sheetData>
    <row r="1" spans="1:42" s="53" customFormat="1" ht="18.600000000000001" x14ac:dyDescent="0.25">
      <c r="A1" s="195" t="s">
        <v>350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R1" s="252" t="s">
        <v>351</v>
      </c>
      <c r="S1" s="252"/>
      <c r="T1" s="252"/>
      <c r="U1" s="252"/>
      <c r="V1" s="252"/>
      <c r="W1" s="252"/>
      <c r="X1" s="252"/>
      <c r="Y1" s="252"/>
      <c r="Z1" s="252"/>
      <c r="AA1" s="54"/>
      <c r="AB1" s="54"/>
      <c r="AC1" s="54"/>
      <c r="AD1" s="54"/>
      <c r="AE1" s="54"/>
    </row>
    <row r="2" spans="1:42" s="53" customFormat="1" ht="15.6" x14ac:dyDescent="0.25">
      <c r="A2" s="54"/>
      <c r="R2" s="55"/>
      <c r="Z2" s="54"/>
      <c r="AA2" s="54"/>
      <c r="AB2" s="54"/>
      <c r="AC2" s="54"/>
      <c r="AD2" s="54"/>
      <c r="AE2" s="54"/>
    </row>
    <row r="3" spans="1:42" s="53" customFormat="1" ht="15.6" x14ac:dyDescent="0.25">
      <c r="A3" s="55" t="s">
        <v>60</v>
      </c>
      <c r="B3" s="54"/>
      <c r="C3" s="54"/>
      <c r="D3" s="54"/>
      <c r="E3" s="54"/>
      <c r="F3" s="54"/>
      <c r="G3" s="54"/>
      <c r="H3" s="54"/>
      <c r="I3" s="54"/>
      <c r="J3" s="54"/>
      <c r="R3" s="55" t="s">
        <v>60</v>
      </c>
      <c r="Z3" s="54"/>
      <c r="AA3" s="54"/>
      <c r="AB3" s="54"/>
      <c r="AC3" s="54"/>
      <c r="AD3" s="54"/>
      <c r="AE3" s="54"/>
    </row>
    <row r="4" spans="1:42" s="23" customFormat="1" ht="27.75" customHeight="1" x14ac:dyDescent="0.25">
      <c r="A4" s="224" t="s">
        <v>16</v>
      </c>
      <c r="B4" s="228" t="s">
        <v>15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48"/>
      <c r="R4" s="224" t="s">
        <v>16</v>
      </c>
      <c r="S4" s="56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4"/>
    </row>
    <row r="5" spans="1:42" s="23" customFormat="1" ht="18" customHeight="1" x14ac:dyDescent="0.25">
      <c r="A5" s="253"/>
      <c r="B5" s="228" t="s">
        <v>17</v>
      </c>
      <c r="C5" s="56" t="s">
        <v>18</v>
      </c>
      <c r="D5" s="228" t="s">
        <v>21</v>
      </c>
      <c r="E5" s="228" t="s">
        <v>19</v>
      </c>
      <c r="F5" s="56" t="s">
        <v>87</v>
      </c>
      <c r="G5" s="57" t="s">
        <v>56</v>
      </c>
      <c r="H5" s="254" t="s">
        <v>55</v>
      </c>
      <c r="I5" s="228" t="s">
        <v>20</v>
      </c>
      <c r="J5" s="56" t="s">
        <v>81</v>
      </c>
      <c r="K5" s="56" t="s">
        <v>58</v>
      </c>
      <c r="L5" s="228" t="s">
        <v>22</v>
      </c>
      <c r="M5" s="228" t="s">
        <v>23</v>
      </c>
      <c r="N5" s="228" t="s">
        <v>24</v>
      </c>
      <c r="O5" s="228" t="s">
        <v>25</v>
      </c>
      <c r="P5" s="228" t="s">
        <v>26</v>
      </c>
      <c r="Q5" s="48"/>
      <c r="R5" s="253"/>
      <c r="S5" s="228" t="s">
        <v>27</v>
      </c>
      <c r="T5" s="228" t="s">
        <v>28</v>
      </c>
      <c r="U5" s="228" t="s">
        <v>29</v>
      </c>
      <c r="V5" s="228" t="s">
        <v>30</v>
      </c>
      <c r="W5" s="228" t="s">
        <v>31</v>
      </c>
      <c r="X5" s="228" t="s">
        <v>32</v>
      </c>
      <c r="Y5" s="228" t="s">
        <v>33</v>
      </c>
      <c r="Z5" s="228" t="s">
        <v>83</v>
      </c>
      <c r="AA5" s="228" t="s">
        <v>84</v>
      </c>
      <c r="AB5" s="228" t="s">
        <v>34</v>
      </c>
      <c r="AC5" s="228" t="s">
        <v>35</v>
      </c>
      <c r="AD5" s="228" t="s">
        <v>36</v>
      </c>
      <c r="AE5" s="228" t="s">
        <v>3</v>
      </c>
      <c r="AF5" s="249" t="s">
        <v>94</v>
      </c>
      <c r="AG5" s="253"/>
    </row>
    <row r="6" spans="1:42" s="23" customFormat="1" ht="16.2" customHeight="1" x14ac:dyDescent="0.25">
      <c r="A6" s="253"/>
      <c r="B6" s="251"/>
      <c r="C6" s="48" t="s">
        <v>37</v>
      </c>
      <c r="D6" s="251"/>
      <c r="E6" s="251"/>
      <c r="F6" s="48" t="s">
        <v>88</v>
      </c>
      <c r="G6" s="58" t="s">
        <v>57</v>
      </c>
      <c r="H6" s="255"/>
      <c r="I6" s="251"/>
      <c r="J6" s="48" t="s">
        <v>82</v>
      </c>
      <c r="K6" s="48" t="s">
        <v>59</v>
      </c>
      <c r="L6" s="251"/>
      <c r="M6" s="251"/>
      <c r="N6" s="251"/>
      <c r="O6" s="251"/>
      <c r="P6" s="251"/>
      <c r="Q6" s="48"/>
      <c r="R6" s="253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0"/>
      <c r="AG6" s="253"/>
    </row>
    <row r="7" spans="1:42" ht="12.75" customHeight="1" x14ac:dyDescent="0.25">
      <c r="A7" s="22" t="s">
        <v>4</v>
      </c>
      <c r="B7" s="22" t="s">
        <v>14</v>
      </c>
      <c r="E7" s="22" t="s">
        <v>14</v>
      </c>
      <c r="F7" s="22" t="s">
        <v>14</v>
      </c>
      <c r="J7" s="22" t="s">
        <v>14</v>
      </c>
      <c r="K7" s="22" t="s">
        <v>14</v>
      </c>
      <c r="M7" s="22" t="s">
        <v>14</v>
      </c>
      <c r="N7" s="22" t="s">
        <v>14</v>
      </c>
      <c r="O7" s="22" t="s">
        <v>14</v>
      </c>
      <c r="P7" s="22" t="s">
        <v>14</v>
      </c>
      <c r="R7" s="22" t="s">
        <v>4</v>
      </c>
      <c r="AG7" s="22" t="s">
        <v>4</v>
      </c>
    </row>
    <row r="8" spans="1:42" s="59" customFormat="1" ht="13.8" x14ac:dyDescent="0.2">
      <c r="A8" s="59" t="s">
        <v>17</v>
      </c>
      <c r="B8" s="60">
        <f>'Per Tab. V.4.4A nuova'!B4</f>
        <v>53954007.957000002</v>
      </c>
      <c r="C8" s="60">
        <f>'Per Tab. V.4.4A nuova'!C4</f>
        <v>489554.016</v>
      </c>
      <c r="D8" s="60">
        <f>'Per Tab. V.4.4A nuova'!D4</f>
        <v>6827869.9419999998</v>
      </c>
      <c r="E8" s="60">
        <f>'Per Tab. V.4.4A nuova'!E4</f>
        <v>17240569.002</v>
      </c>
      <c r="F8" s="60">
        <f>'Per Tab. V.4.4A nuova'!F4</f>
        <v>341158.65399999998</v>
      </c>
      <c r="G8" s="60">
        <f>'Per Tab. V.4.4A nuova'!G4</f>
        <v>71321.013999999996</v>
      </c>
      <c r="H8" s="60">
        <f>'Per Tab. V.4.4A nuova'!H4</f>
        <v>269837.64</v>
      </c>
      <c r="I8" s="60">
        <f>'Per Tab. V.4.4A nuova'!I4</f>
        <v>3200592.0159999998</v>
      </c>
      <c r="J8" s="60">
        <f>'Per Tab. V.4.4A nuova'!J4</f>
        <v>298342.50599999999</v>
      </c>
      <c r="K8" s="60">
        <f>'Per Tab. V.4.4A nuova'!K4</f>
        <v>3751890.8590000002</v>
      </c>
      <c r="L8" s="60">
        <f>'Per Tab. V.4.4A nuova'!L4</f>
        <v>1623490.176</v>
      </c>
      <c r="M8" s="60">
        <f>'Per Tab. V.4.4A nuova'!M4</f>
        <v>254775.984</v>
      </c>
      <c r="N8" s="60">
        <f>'Per Tab. V.4.4A nuova'!N4</f>
        <v>398441.68199999997</v>
      </c>
      <c r="O8" s="60">
        <f>'Per Tab. V.4.4A nuova'!O4</f>
        <v>744238.59</v>
      </c>
      <c r="P8" s="60">
        <f>'Per Tab. V.4.4A nuova'!P4</f>
        <v>256169.52499999999</v>
      </c>
      <c r="Q8" s="61"/>
      <c r="R8" s="59" t="s">
        <v>17</v>
      </c>
      <c r="S8" s="60">
        <f>'Per Tab. V.4.4A nuova'!Q4</f>
        <v>22264.268</v>
      </c>
      <c r="T8" s="60">
        <f>'Per Tab. V.4.4A nuova'!R4</f>
        <v>374986.864</v>
      </c>
      <c r="U8" s="60">
        <f>'Per Tab. V.4.4A nuova'!S4</f>
        <v>271115.94</v>
      </c>
      <c r="V8" s="60">
        <f>'Per Tab. V.4.4A nuova'!T4</f>
        <v>23928.552</v>
      </c>
      <c r="W8" s="60">
        <f>'Per Tab. V.4.4A nuova'!U4</f>
        <v>22495.126</v>
      </c>
      <c r="X8" s="60">
        <f>'Per Tab. V.4.4A nuova'!V4</f>
        <v>52192.92</v>
      </c>
      <c r="Y8" s="60">
        <f>'Per Tab. V.4.4A nuova'!W4</f>
        <v>24549.297999999999</v>
      </c>
      <c r="Z8" s="62">
        <f t="shared" ref="Z8:Z34" si="0">SUM(B8:F8)+SUM(I8:K8)</f>
        <v>86103984.952000007</v>
      </c>
      <c r="AA8" s="62">
        <f t="shared" ref="AA8:AA34" si="1">SUM(L8:O8)</f>
        <v>3020946.4319999996</v>
      </c>
      <c r="AB8" s="62">
        <f t="shared" ref="AB8:AB34" si="2">SUM(P8)+SUM(S8:Y8)</f>
        <v>1047702.493</v>
      </c>
      <c r="AC8" s="60">
        <f>Z8+AA8+AB8</f>
        <v>90172633.877000004</v>
      </c>
      <c r="AD8" s="60">
        <f>'Per Tab. V.4.4A nuova'!AB4</f>
        <v>2538974.3119999999</v>
      </c>
      <c r="AE8" s="63">
        <f t="shared" ref="AE8:AE29" si="3">AC8+AD8</f>
        <v>92711608.18900001</v>
      </c>
      <c r="AF8" s="64">
        <f>AE8/$AE$35*100</f>
        <v>9.3925317951138947</v>
      </c>
      <c r="AG8" s="1"/>
      <c r="AH8" s="65">
        <f>Z8+AA8+AB8</f>
        <v>90172633.877000004</v>
      </c>
      <c r="AI8" s="65">
        <f>AD8+AC8</f>
        <v>92711608.18900001</v>
      </c>
      <c r="AK8" s="59">
        <v>2456652</v>
      </c>
      <c r="AL8" s="66">
        <v>72169742</v>
      </c>
      <c r="AM8" s="67" t="s">
        <v>153</v>
      </c>
      <c r="AN8" s="67" t="s">
        <v>111</v>
      </c>
      <c r="AO8" s="67" t="s">
        <v>111</v>
      </c>
      <c r="AP8" s="67">
        <v>74626395</v>
      </c>
    </row>
    <row r="9" spans="1:42" s="59" customFormat="1" ht="13.8" x14ac:dyDescent="0.2">
      <c r="A9" s="59" t="s">
        <v>85</v>
      </c>
      <c r="B9" s="60">
        <f>'Per Tab. V.4.4A nuova'!B5</f>
        <v>490128.80499999999</v>
      </c>
      <c r="C9" s="60">
        <f>'Per Tab. V.4.4A nuova'!C5</f>
        <v>270700.64299999998</v>
      </c>
      <c r="D9" s="60">
        <f>'Per Tab. V.4.4A nuova'!D5</f>
        <v>5119.8940000000002</v>
      </c>
      <c r="E9" s="60">
        <f>'Per Tab. V.4.4A nuova'!E5</f>
        <v>270022.95500000002</v>
      </c>
      <c r="F9" s="60">
        <f>'Per Tab. V.4.4A nuova'!F5</f>
        <v>0</v>
      </c>
      <c r="G9" s="60">
        <f>'Per Tab. V.4.4A nuova'!G5</f>
        <v>0</v>
      </c>
      <c r="H9" s="60">
        <f>'Per Tab. V.4.4A nuova'!H5</f>
        <v>300.06900000000002</v>
      </c>
      <c r="I9" s="60">
        <f>'Per Tab. V.4.4A nuova'!I5</f>
        <v>18862.179</v>
      </c>
      <c r="J9" s="60">
        <f>'Per Tab. V.4.4A nuova'!J5</f>
        <v>23982.400000000001</v>
      </c>
      <c r="K9" s="60">
        <f>'Per Tab. V.4.4A nuova'!K5</f>
        <v>2145.65</v>
      </c>
      <c r="L9" s="60">
        <f>'Per Tab. V.4.4A nuova'!L5</f>
        <v>4498.2</v>
      </c>
      <c r="M9" s="60">
        <f>'Per Tab. V.4.4A nuova'!M5</f>
        <v>0</v>
      </c>
      <c r="N9" s="60">
        <f>'Per Tab. V.4.4A nuova'!N5</f>
        <v>0</v>
      </c>
      <c r="O9" s="60">
        <f>'Per Tab. V.4.4A nuova'!O5</f>
        <v>24955.5</v>
      </c>
      <c r="P9" s="60">
        <f>'Per Tab. V.4.4A nuova'!P5</f>
        <v>0</v>
      </c>
      <c r="Q9" s="61"/>
      <c r="R9" s="59" t="s">
        <v>85</v>
      </c>
      <c r="S9" s="60">
        <f>'Per Tab. V.4.4A nuova'!Q5</f>
        <v>0</v>
      </c>
      <c r="T9" s="60">
        <f>'Per Tab. V.4.4A nuova'!R5</f>
        <v>9729.6</v>
      </c>
      <c r="U9" s="60">
        <f>'Per Tab. V.4.4A nuova'!S5</f>
        <v>0</v>
      </c>
      <c r="V9" s="60">
        <f>'Per Tab. V.4.4A nuova'!T5</f>
        <v>0</v>
      </c>
      <c r="W9" s="60">
        <f>'Per Tab. V.4.4A nuova'!U5</f>
        <v>0</v>
      </c>
      <c r="X9" s="60">
        <f>'Per Tab. V.4.4A nuova'!V5</f>
        <v>0</v>
      </c>
      <c r="Y9" s="60">
        <f>'Per Tab. V.4.4A nuova'!W5</f>
        <v>0</v>
      </c>
      <c r="Z9" s="62">
        <f t="shared" si="0"/>
        <v>1080962.5260000001</v>
      </c>
      <c r="AA9" s="62">
        <f t="shared" si="1"/>
        <v>29453.7</v>
      </c>
      <c r="AB9" s="62">
        <f t="shared" si="2"/>
        <v>9729.6</v>
      </c>
      <c r="AC9" s="60">
        <f t="shared" ref="AC9:AC34" si="4">Z9+AA9+AB9</f>
        <v>1120145.8260000001</v>
      </c>
      <c r="AD9" s="60">
        <f>'Per Tab. V.4.4A nuova'!AB5</f>
        <v>138497.77299999999</v>
      </c>
      <c r="AE9" s="63">
        <f t="shared" si="3"/>
        <v>1258643.5990000002</v>
      </c>
      <c r="AF9" s="64">
        <f t="shared" ref="AF9:AF29" si="5">AE9/$AE$35*100</f>
        <v>0.12751208023729133</v>
      </c>
      <c r="AG9" s="1"/>
      <c r="AH9" s="65">
        <f t="shared" ref="AH9:AH29" si="6">Z9+AA9+AB9</f>
        <v>1120145.8260000001</v>
      </c>
      <c r="AI9" s="65">
        <f t="shared" ref="AI9:AI29" si="7">AD9+AC9</f>
        <v>1258643.5990000002</v>
      </c>
      <c r="AK9" s="59">
        <v>139153</v>
      </c>
      <c r="AL9" s="66">
        <v>860904</v>
      </c>
      <c r="AM9" s="67" t="s">
        <v>154</v>
      </c>
      <c r="AN9" s="67" t="s">
        <v>111</v>
      </c>
      <c r="AO9" s="67" t="s">
        <v>111</v>
      </c>
      <c r="AP9" s="67">
        <v>1000057</v>
      </c>
    </row>
    <row r="10" spans="1:42" s="59" customFormat="1" ht="13.8" x14ac:dyDescent="0.2">
      <c r="A10" s="59" t="s">
        <v>21</v>
      </c>
      <c r="B10" s="60">
        <f>'Per Tab. V.4.4A nuova'!B6</f>
        <v>5588352.4160000002</v>
      </c>
      <c r="C10" s="60">
        <f>'Per Tab. V.4.4A nuova'!C6</f>
        <v>35875.703000000001</v>
      </c>
      <c r="D10" s="60">
        <f>'Per Tab. V.4.4A nuova'!D6</f>
        <v>6050976.7790000001</v>
      </c>
      <c r="E10" s="60">
        <f>'Per Tab. V.4.4A nuova'!E6</f>
        <v>5647767.9560000002</v>
      </c>
      <c r="F10" s="60">
        <f>'Per Tab. V.4.4A nuova'!F6</f>
        <v>170343.66699999999</v>
      </c>
      <c r="G10" s="60">
        <f>'Per Tab. V.4.4A nuova'!G6</f>
        <v>68109.161999999997</v>
      </c>
      <c r="H10" s="60">
        <f>'Per Tab. V.4.4A nuova'!H6</f>
        <v>102234.505</v>
      </c>
      <c r="I10" s="60">
        <f>'Per Tab. V.4.4A nuova'!I6</f>
        <v>968307.6</v>
      </c>
      <c r="J10" s="60">
        <f>'Per Tab. V.4.4A nuova'!J6</f>
        <v>161822.927</v>
      </c>
      <c r="K10" s="60">
        <f>'Per Tab. V.4.4A nuova'!K6</f>
        <v>2241074.9900000002</v>
      </c>
      <c r="L10" s="60">
        <f>'Per Tab. V.4.4A nuova'!L6</f>
        <v>1819957.4839999999</v>
      </c>
      <c r="M10" s="60">
        <f>'Per Tab. V.4.4A nuova'!M6</f>
        <v>44189.964</v>
      </c>
      <c r="N10" s="60">
        <f>'Per Tab. V.4.4A nuova'!N6</f>
        <v>79382.95</v>
      </c>
      <c r="O10" s="60">
        <f>'Per Tab. V.4.4A nuova'!O6</f>
        <v>155966.56</v>
      </c>
      <c r="P10" s="60">
        <f>'Per Tab. V.4.4A nuova'!P6</f>
        <v>27199.323</v>
      </c>
      <c r="Q10" s="61"/>
      <c r="R10" s="59" t="s">
        <v>21</v>
      </c>
      <c r="S10" s="60">
        <f>'Per Tab. V.4.4A nuova'!Q6</f>
        <v>0</v>
      </c>
      <c r="T10" s="60">
        <f>'Per Tab. V.4.4A nuova'!R6</f>
        <v>71422.040999999997</v>
      </c>
      <c r="U10" s="60">
        <f>'Per Tab. V.4.4A nuova'!S6</f>
        <v>1476.08</v>
      </c>
      <c r="V10" s="60">
        <f>'Per Tab. V.4.4A nuova'!T6</f>
        <v>0</v>
      </c>
      <c r="W10" s="60">
        <f>'Per Tab. V.4.4A nuova'!U6</f>
        <v>31384.834999999999</v>
      </c>
      <c r="X10" s="60">
        <f>'Per Tab. V.4.4A nuova'!V6</f>
        <v>3681.9780000000001</v>
      </c>
      <c r="Y10" s="60">
        <f>'Per Tab. V.4.4A nuova'!W6</f>
        <v>0</v>
      </c>
      <c r="Z10" s="62">
        <f t="shared" si="0"/>
        <v>20864522.038000003</v>
      </c>
      <c r="AA10" s="62">
        <f t="shared" si="1"/>
        <v>2099496.9579999996</v>
      </c>
      <c r="AB10" s="62">
        <f t="shared" si="2"/>
        <v>135164.25700000001</v>
      </c>
      <c r="AC10" s="60">
        <f t="shared" si="4"/>
        <v>23099183.253000002</v>
      </c>
      <c r="AD10" s="60">
        <f>'Per Tab. V.4.4A nuova'!AB6</f>
        <v>461480.68199999997</v>
      </c>
      <c r="AE10" s="63">
        <f t="shared" si="3"/>
        <v>23560663.935000002</v>
      </c>
      <c r="AF10" s="64">
        <f t="shared" si="5"/>
        <v>2.3869102202644865</v>
      </c>
      <c r="AG10" s="1"/>
      <c r="AH10" s="65">
        <f t="shared" si="6"/>
        <v>23099183.253000002</v>
      </c>
      <c r="AI10" s="65">
        <f t="shared" si="7"/>
        <v>23560663.935000002</v>
      </c>
      <c r="AK10" s="59">
        <v>526889</v>
      </c>
      <c r="AL10" s="66">
        <v>25893071</v>
      </c>
      <c r="AM10" s="67" t="s">
        <v>155</v>
      </c>
      <c r="AN10" s="67" t="s">
        <v>111</v>
      </c>
      <c r="AO10" s="67" t="s">
        <v>111</v>
      </c>
      <c r="AP10" s="67">
        <v>26419959</v>
      </c>
    </row>
    <row r="11" spans="1:42" s="59" customFormat="1" ht="13.8" x14ac:dyDescent="0.2">
      <c r="A11" s="59" t="s">
        <v>19</v>
      </c>
      <c r="B11" s="60">
        <f>'Per Tab. V.4.4A nuova'!B7</f>
        <v>16268054.438999999</v>
      </c>
      <c r="C11" s="60">
        <f>'Per Tab. V.4.4A nuova'!C7</f>
        <v>187869.22200000001</v>
      </c>
      <c r="D11" s="60">
        <f>'Per Tab. V.4.4A nuova'!D7</f>
        <v>6926101.3839999996</v>
      </c>
      <c r="E11" s="60">
        <f>'Per Tab. V.4.4A nuova'!E7</f>
        <v>144562689.35100001</v>
      </c>
      <c r="F11" s="60">
        <f>'Per Tab. V.4.4A nuova'!F7</f>
        <v>2760367.699</v>
      </c>
      <c r="G11" s="60">
        <f>'Per Tab. V.4.4A nuova'!G7</f>
        <v>821807.73699999996</v>
      </c>
      <c r="H11" s="60">
        <f>'Per Tab. V.4.4A nuova'!H7</f>
        <v>1938559.9620000001</v>
      </c>
      <c r="I11" s="60">
        <f>'Per Tab. V.4.4A nuova'!I7</f>
        <v>16031115.236</v>
      </c>
      <c r="J11" s="60">
        <f>'Per Tab. V.4.4A nuova'!J7</f>
        <v>1773433.5279999999</v>
      </c>
      <c r="K11" s="60">
        <f>'Per Tab. V.4.4A nuova'!K7</f>
        <v>21799874.348000001</v>
      </c>
      <c r="L11" s="60">
        <f>'Per Tab. V.4.4A nuova'!L7</f>
        <v>5097650.6449999996</v>
      </c>
      <c r="M11" s="60">
        <f>'Per Tab. V.4.4A nuova'!M7</f>
        <v>1039961.382</v>
      </c>
      <c r="N11" s="60">
        <f>'Per Tab. V.4.4A nuova'!N7</f>
        <v>1873169.2250000001</v>
      </c>
      <c r="O11" s="60">
        <f>'Per Tab. V.4.4A nuova'!O7</f>
        <v>2093583.54</v>
      </c>
      <c r="P11" s="60">
        <f>'Per Tab. V.4.4A nuova'!P7</f>
        <v>600575.01100000006</v>
      </c>
      <c r="Q11" s="61"/>
      <c r="R11" s="59" t="s">
        <v>19</v>
      </c>
      <c r="S11" s="60">
        <f>'Per Tab. V.4.4A nuova'!Q7</f>
        <v>129698.22900000001</v>
      </c>
      <c r="T11" s="60">
        <f>'Per Tab. V.4.4A nuova'!R7</f>
        <v>1174298.915</v>
      </c>
      <c r="U11" s="60">
        <f>'Per Tab. V.4.4A nuova'!S7</f>
        <v>703447.36600000004</v>
      </c>
      <c r="V11" s="60">
        <f>'Per Tab. V.4.4A nuova'!T7</f>
        <v>203740.25</v>
      </c>
      <c r="W11" s="60">
        <f>'Per Tab. V.4.4A nuova'!U7</f>
        <v>172015.731</v>
      </c>
      <c r="X11" s="60">
        <f>'Per Tab. V.4.4A nuova'!V7</f>
        <v>125835.58</v>
      </c>
      <c r="Y11" s="60">
        <f>'Per Tab. V.4.4A nuova'!W7</f>
        <v>64929.78</v>
      </c>
      <c r="Z11" s="62">
        <f t="shared" si="0"/>
        <v>210309505.20700002</v>
      </c>
      <c r="AA11" s="62">
        <f t="shared" si="1"/>
        <v>10104364.791999999</v>
      </c>
      <c r="AB11" s="62">
        <f t="shared" si="2"/>
        <v>3174540.8620000002</v>
      </c>
      <c r="AC11" s="60">
        <f t="shared" si="4"/>
        <v>223588410.861</v>
      </c>
      <c r="AD11" s="60">
        <f>'Per Tab. V.4.4A nuova'!AB7</f>
        <v>4306856.6330000004</v>
      </c>
      <c r="AE11" s="63">
        <f t="shared" si="3"/>
        <v>227895267.49399999</v>
      </c>
      <c r="AF11" s="64">
        <f t="shared" si="5"/>
        <v>23.087869876334942</v>
      </c>
      <c r="AG11" s="1"/>
      <c r="AH11" s="65">
        <f t="shared" si="6"/>
        <v>223588410.861</v>
      </c>
      <c r="AI11" s="65">
        <f t="shared" si="7"/>
        <v>227895267.49399999</v>
      </c>
      <c r="AK11" s="59">
        <v>3288421</v>
      </c>
      <c r="AL11" s="66">
        <v>196994180</v>
      </c>
      <c r="AM11" s="67" t="s">
        <v>156</v>
      </c>
      <c r="AN11" s="67" t="s">
        <v>111</v>
      </c>
      <c r="AO11" s="67" t="s">
        <v>111</v>
      </c>
      <c r="AP11" s="67">
        <v>200282601</v>
      </c>
    </row>
    <row r="12" spans="1:42" s="59" customFormat="1" ht="13.8" x14ac:dyDescent="0.2">
      <c r="A12" s="59" t="s">
        <v>86</v>
      </c>
      <c r="B12" s="60">
        <f>'Per Tab. V.4.4A nuova'!B8</f>
        <v>689852.29</v>
      </c>
      <c r="C12" s="60">
        <f>'Per Tab. V.4.4A nuova'!C8</f>
        <v>14711.48</v>
      </c>
      <c r="D12" s="60">
        <f>'Per Tab. V.4.4A nuova'!D8</f>
        <v>184780.522</v>
      </c>
      <c r="E12" s="60">
        <f>'Per Tab. V.4.4A nuova'!E8</f>
        <v>2155604.5260000001</v>
      </c>
      <c r="F12" s="60">
        <f>'Per Tab. V.4.4A nuova'!F8</f>
        <v>28033368.723999999</v>
      </c>
      <c r="G12" s="60">
        <f>'Per Tab. V.4.4A nuova'!G8</f>
        <v>16998843.324999999</v>
      </c>
      <c r="H12" s="60">
        <f>'Per Tab. V.4.4A nuova'!H8</f>
        <v>11034525.399</v>
      </c>
      <c r="I12" s="60">
        <f>'Per Tab. V.4.4A nuova'!I8</f>
        <v>3137825.091</v>
      </c>
      <c r="J12" s="60">
        <f>'Per Tab. V.4.4A nuova'!J8</f>
        <v>287403.08500000002</v>
      </c>
      <c r="K12" s="60">
        <f>'Per Tab. V.4.4A nuova'!K8</f>
        <v>1132356.7779999999</v>
      </c>
      <c r="L12" s="60">
        <f>'Per Tab. V.4.4A nuova'!L8</f>
        <v>111533.819</v>
      </c>
      <c r="M12" s="60">
        <f>'Per Tab. V.4.4A nuova'!M8</f>
        <v>29803.319</v>
      </c>
      <c r="N12" s="60">
        <f>'Per Tab. V.4.4A nuova'!N8</f>
        <v>79472.104999999996</v>
      </c>
      <c r="O12" s="60">
        <f>'Per Tab. V.4.4A nuova'!O8</f>
        <v>111050.73</v>
      </c>
      <c r="P12" s="60">
        <f>'Per Tab. V.4.4A nuova'!P8</f>
        <v>10323.35</v>
      </c>
      <c r="Q12" s="61"/>
      <c r="R12" s="59" t="s">
        <v>86</v>
      </c>
      <c r="S12" s="60">
        <f>'Per Tab. V.4.4A nuova'!Q8</f>
        <v>0</v>
      </c>
      <c r="T12" s="60">
        <f>'Per Tab. V.4.4A nuova'!R8</f>
        <v>46437.692999999999</v>
      </c>
      <c r="U12" s="60">
        <f>'Per Tab. V.4.4A nuova'!S8</f>
        <v>26656.26</v>
      </c>
      <c r="V12" s="60">
        <f>'Per Tab. V.4.4A nuova'!T8</f>
        <v>0</v>
      </c>
      <c r="W12" s="60">
        <f>'Per Tab. V.4.4A nuova'!U8</f>
        <v>0</v>
      </c>
      <c r="X12" s="60">
        <f>'Per Tab. V.4.4A nuova'!V8</f>
        <v>0</v>
      </c>
      <c r="Y12" s="60">
        <f>'Per Tab. V.4.4A nuova'!W8</f>
        <v>32670</v>
      </c>
      <c r="Z12" s="62">
        <f t="shared" si="0"/>
        <v>35635902.495999999</v>
      </c>
      <c r="AA12" s="62">
        <f t="shared" si="1"/>
        <v>331859.973</v>
      </c>
      <c r="AB12" s="62">
        <f t="shared" si="2"/>
        <v>116087.303</v>
      </c>
      <c r="AC12" s="60">
        <f t="shared" si="4"/>
        <v>36083849.772</v>
      </c>
      <c r="AD12" s="60">
        <f>'Per Tab. V.4.4A nuova'!AB8</f>
        <v>1716131.26</v>
      </c>
      <c r="AE12" s="63">
        <f t="shared" si="3"/>
        <v>37799981.031999998</v>
      </c>
      <c r="AF12" s="64">
        <f t="shared" si="5"/>
        <v>3.829482959393713</v>
      </c>
      <c r="AG12" s="1"/>
      <c r="AH12" s="65">
        <f t="shared" si="6"/>
        <v>36083849.772</v>
      </c>
      <c r="AI12" s="65">
        <f t="shared" si="7"/>
        <v>37799981.031999998</v>
      </c>
      <c r="AK12" s="59">
        <v>861447</v>
      </c>
      <c r="AL12" s="66">
        <v>28270067</v>
      </c>
      <c r="AM12" s="67" t="s">
        <v>157</v>
      </c>
      <c r="AN12" s="67" t="s">
        <v>111</v>
      </c>
      <c r="AO12" s="67" t="s">
        <v>111</v>
      </c>
      <c r="AP12" s="67">
        <v>29131513</v>
      </c>
    </row>
    <row r="13" spans="1:42" s="68" customFormat="1" ht="13.8" x14ac:dyDescent="0.2">
      <c r="A13" s="68" t="s">
        <v>54</v>
      </c>
      <c r="B13" s="172">
        <f>'Per Tab. V.4.4A nuova'!B9</f>
        <v>194361.405</v>
      </c>
      <c r="C13" s="172">
        <f>'Per Tab. V.4.4A nuova'!C9</f>
        <v>12441.24</v>
      </c>
      <c r="D13" s="172">
        <f>'Per Tab. V.4.4A nuova'!D9</f>
        <v>75987.032999999996</v>
      </c>
      <c r="E13" s="172">
        <f>'Per Tab. V.4.4A nuova'!E9</f>
        <v>636035.81299999997</v>
      </c>
      <c r="F13" s="172">
        <f>'Per Tab. V.4.4A nuova'!F9</f>
        <v>16540734.892999999</v>
      </c>
      <c r="G13" s="172">
        <f>'Per Tab. V.4.4A nuova'!G9</f>
        <v>15384500.021</v>
      </c>
      <c r="H13" s="172">
        <f>'Per Tab. V.4.4A nuova'!H9</f>
        <v>1156234.872</v>
      </c>
      <c r="I13" s="172">
        <f>'Per Tab. V.4.4A nuova'!I9</f>
        <v>1182995.3910000001</v>
      </c>
      <c r="J13" s="172">
        <f>'Per Tab. V.4.4A nuova'!J9</f>
        <v>67796.111999999994</v>
      </c>
      <c r="K13" s="172">
        <f>'Per Tab. V.4.4A nuova'!K9</f>
        <v>263761.92200000002</v>
      </c>
      <c r="L13" s="172">
        <f>'Per Tab. V.4.4A nuova'!L9</f>
        <v>21358.688999999998</v>
      </c>
      <c r="M13" s="172">
        <f>'Per Tab. V.4.4A nuova'!M9</f>
        <v>4619.3059999999996</v>
      </c>
      <c r="N13" s="172">
        <f>'Per Tab. V.4.4A nuova'!N9</f>
        <v>27487.962</v>
      </c>
      <c r="O13" s="172">
        <f>'Per Tab. V.4.4A nuova'!O9</f>
        <v>24594.865000000002</v>
      </c>
      <c r="P13" s="172">
        <f>'Per Tab. V.4.4A nuova'!P9</f>
        <v>1873.4</v>
      </c>
      <c r="Q13" s="69"/>
      <c r="R13" s="68" t="s">
        <v>54</v>
      </c>
      <c r="S13" s="172">
        <f>'Per Tab. V.4.4A nuova'!Q9</f>
        <v>0</v>
      </c>
      <c r="T13" s="172">
        <f>'Per Tab. V.4.4A nuova'!R9</f>
        <v>25874.080000000002</v>
      </c>
      <c r="U13" s="172">
        <f>'Per Tab. V.4.4A nuova'!S9</f>
        <v>16599.66</v>
      </c>
      <c r="V13" s="172">
        <f>'Per Tab. V.4.4A nuova'!T9</f>
        <v>0</v>
      </c>
      <c r="W13" s="172">
        <f>'Per Tab. V.4.4A nuova'!U9</f>
        <v>0</v>
      </c>
      <c r="X13" s="172">
        <f>'Per Tab. V.4.4A nuova'!V9</f>
        <v>0</v>
      </c>
      <c r="Y13" s="172">
        <f>'Per Tab. V.4.4A nuova'!W9</f>
        <v>32670</v>
      </c>
      <c r="Z13" s="173">
        <f t="shared" si="0"/>
        <v>18974113.809</v>
      </c>
      <c r="AA13" s="173">
        <f t="shared" si="1"/>
        <v>78060.822</v>
      </c>
      <c r="AB13" s="173">
        <f t="shared" si="2"/>
        <v>77017.14</v>
      </c>
      <c r="AC13" s="172">
        <f t="shared" si="4"/>
        <v>19129191.771000002</v>
      </c>
      <c r="AD13" s="172">
        <f>'Per Tab. V.4.4A nuova'!AB9</f>
        <v>1183100.077</v>
      </c>
      <c r="AE13" s="106">
        <f t="shared" si="3"/>
        <v>20312291.848000001</v>
      </c>
      <c r="AF13" s="70">
        <f t="shared" si="5"/>
        <v>2.0578204902351032</v>
      </c>
      <c r="AG13" s="2"/>
      <c r="AH13" s="65">
        <f t="shared" si="6"/>
        <v>19129191.771000002</v>
      </c>
      <c r="AI13" s="65">
        <f t="shared" si="7"/>
        <v>20312291.848000001</v>
      </c>
      <c r="AK13" s="68">
        <v>663043</v>
      </c>
      <c r="AL13" s="66">
        <v>14205079</v>
      </c>
      <c r="AM13" s="71" t="s">
        <v>158</v>
      </c>
      <c r="AN13" s="71" t="s">
        <v>111</v>
      </c>
      <c r="AO13" s="71" t="s">
        <v>111</v>
      </c>
      <c r="AP13" s="71">
        <v>14868122</v>
      </c>
    </row>
    <row r="14" spans="1:42" s="68" customFormat="1" ht="13.8" x14ac:dyDescent="0.2">
      <c r="A14" s="68" t="s">
        <v>55</v>
      </c>
      <c r="B14" s="172">
        <f>'Per Tab. V.4.4A nuova'!B10</f>
        <v>495490.88500000001</v>
      </c>
      <c r="C14" s="172">
        <f>'Per Tab. V.4.4A nuova'!C10</f>
        <v>2270.2399999999998</v>
      </c>
      <c r="D14" s="172">
        <f>'Per Tab. V.4.4A nuova'!D10</f>
        <v>108793.489</v>
      </c>
      <c r="E14" s="172">
        <f>'Per Tab. V.4.4A nuova'!E10</f>
        <v>1519568.713</v>
      </c>
      <c r="F14" s="172">
        <f>'Per Tab. V.4.4A nuova'!F10</f>
        <v>11492633.831</v>
      </c>
      <c r="G14" s="172">
        <f>'Per Tab. V.4.4A nuova'!G10</f>
        <v>1614343.304</v>
      </c>
      <c r="H14" s="172">
        <f>'Per Tab. V.4.4A nuova'!H10</f>
        <v>9878290.5270000007</v>
      </c>
      <c r="I14" s="172">
        <f>'Per Tab. V.4.4A nuova'!I10</f>
        <v>1954829.7</v>
      </c>
      <c r="J14" s="172">
        <f>'Per Tab. V.4.4A nuova'!J10</f>
        <v>219606.973</v>
      </c>
      <c r="K14" s="172">
        <f>'Per Tab. V.4.4A nuova'!K10</f>
        <v>868594.85600000003</v>
      </c>
      <c r="L14" s="172">
        <f>'Per Tab. V.4.4A nuova'!L10</f>
        <v>90175.13</v>
      </c>
      <c r="M14" s="172">
        <f>'Per Tab. V.4.4A nuova'!M10</f>
        <v>25184.012999999999</v>
      </c>
      <c r="N14" s="172">
        <f>'Per Tab. V.4.4A nuova'!N10</f>
        <v>51984.142999999996</v>
      </c>
      <c r="O14" s="172">
        <f>'Per Tab. V.4.4A nuova'!O10</f>
        <v>86455.865000000005</v>
      </c>
      <c r="P14" s="172">
        <f>'Per Tab. V.4.4A nuova'!P10</f>
        <v>8449.9500000000007</v>
      </c>
      <c r="Q14" s="69"/>
      <c r="R14" s="68" t="s">
        <v>55</v>
      </c>
      <c r="S14" s="172">
        <f>'Per Tab. V.4.4A nuova'!Q10</f>
        <v>0</v>
      </c>
      <c r="T14" s="172">
        <f>'Per Tab. V.4.4A nuova'!R10</f>
        <v>20563.613000000001</v>
      </c>
      <c r="U14" s="172">
        <f>'Per Tab. V.4.4A nuova'!S10</f>
        <v>10056.6</v>
      </c>
      <c r="V14" s="172">
        <f>'Per Tab. V.4.4A nuova'!T10</f>
        <v>0</v>
      </c>
      <c r="W14" s="172">
        <f>'Per Tab. V.4.4A nuova'!U10</f>
        <v>0</v>
      </c>
      <c r="X14" s="172">
        <f>'Per Tab. V.4.4A nuova'!V10</f>
        <v>0</v>
      </c>
      <c r="Y14" s="172">
        <f>'Per Tab. V.4.4A nuova'!W10</f>
        <v>0</v>
      </c>
      <c r="Z14" s="173">
        <f t="shared" si="0"/>
        <v>16661788.686999999</v>
      </c>
      <c r="AA14" s="173">
        <f t="shared" si="1"/>
        <v>253799.15100000001</v>
      </c>
      <c r="AB14" s="173">
        <f t="shared" si="2"/>
        <v>39070.163</v>
      </c>
      <c r="AC14" s="172">
        <f t="shared" si="4"/>
        <v>16954658.000999998</v>
      </c>
      <c r="AD14" s="172">
        <f>'Per Tab. V.4.4A nuova'!AB10</f>
        <v>533031.18299999996</v>
      </c>
      <c r="AE14" s="106">
        <f t="shared" si="3"/>
        <v>17487689.183999997</v>
      </c>
      <c r="AF14" s="70">
        <f t="shared" si="5"/>
        <v>1.7716624691586098</v>
      </c>
      <c r="AG14" s="2"/>
      <c r="AH14" s="65">
        <f t="shared" si="6"/>
        <v>16954658.000999998</v>
      </c>
      <c r="AI14" s="65">
        <f t="shared" si="7"/>
        <v>17487689.183999997</v>
      </c>
      <c r="AK14" s="68">
        <v>198404</v>
      </c>
      <c r="AL14" s="66">
        <v>14064987</v>
      </c>
      <c r="AM14" s="71" t="s">
        <v>159</v>
      </c>
      <c r="AN14" s="71" t="s">
        <v>111</v>
      </c>
      <c r="AO14" s="71" t="s">
        <v>111</v>
      </c>
      <c r="AP14" s="71">
        <v>14263392</v>
      </c>
    </row>
    <row r="15" spans="1:42" s="59" customFormat="1" ht="13.8" x14ac:dyDescent="0.2">
      <c r="A15" s="59" t="s">
        <v>20</v>
      </c>
      <c r="B15" s="60">
        <f>'Per Tab. V.4.4A nuova'!B11</f>
        <v>3566965.4279999998</v>
      </c>
      <c r="C15" s="60">
        <f>'Per Tab. V.4.4A nuova'!C11</f>
        <v>94197.206000000006</v>
      </c>
      <c r="D15" s="60">
        <f>'Per Tab. V.4.4A nuova'!D11</f>
        <v>1299761.3670000001</v>
      </c>
      <c r="E15" s="60">
        <f>'Per Tab. V.4.4A nuova'!E11</f>
        <v>16826747.539000001</v>
      </c>
      <c r="F15" s="60">
        <f>'Per Tab. V.4.4A nuova'!F11</f>
        <v>3961121.7620000001</v>
      </c>
      <c r="G15" s="60">
        <f>'Per Tab. V.4.4A nuova'!G11</f>
        <v>1471371.7679999999</v>
      </c>
      <c r="H15" s="60">
        <f>'Per Tab. V.4.4A nuova'!H11</f>
        <v>2489749.9939999999</v>
      </c>
      <c r="I15" s="60">
        <f>'Per Tab. V.4.4A nuova'!I11</f>
        <v>88770082.438999996</v>
      </c>
      <c r="J15" s="60">
        <f>'Per Tab. V.4.4A nuova'!J11</f>
        <v>4949227.8080000002</v>
      </c>
      <c r="K15" s="60">
        <f>'Per Tab. V.4.4A nuova'!K11</f>
        <v>10568756.942</v>
      </c>
      <c r="L15" s="60">
        <f>'Per Tab. V.4.4A nuova'!L11</f>
        <v>3002768.34</v>
      </c>
      <c r="M15" s="60">
        <f>'Per Tab. V.4.4A nuova'!M11</f>
        <v>739257.20700000005</v>
      </c>
      <c r="N15" s="60">
        <f>'Per Tab. V.4.4A nuova'!N11</f>
        <v>922598.12</v>
      </c>
      <c r="O15" s="60">
        <f>'Per Tab. V.4.4A nuova'!O11</f>
        <v>1271839.3419999999</v>
      </c>
      <c r="P15" s="60">
        <f>'Per Tab. V.4.4A nuova'!P11</f>
        <v>411346.35100000002</v>
      </c>
      <c r="Q15" s="61"/>
      <c r="R15" s="59" t="s">
        <v>20</v>
      </c>
      <c r="S15" s="60">
        <f>'Per Tab. V.4.4A nuova'!Q11</f>
        <v>67402.035000000003</v>
      </c>
      <c r="T15" s="60">
        <f>'Per Tab. V.4.4A nuova'!R11</f>
        <v>917503.11100000003</v>
      </c>
      <c r="U15" s="60">
        <f>'Per Tab. V.4.4A nuova'!S11</f>
        <v>401010.76299999998</v>
      </c>
      <c r="V15" s="60">
        <f>'Per Tab. V.4.4A nuova'!T11</f>
        <v>12196.83</v>
      </c>
      <c r="W15" s="60">
        <f>'Per Tab. V.4.4A nuova'!U11</f>
        <v>50183.838000000003</v>
      </c>
      <c r="X15" s="60">
        <f>'Per Tab. V.4.4A nuova'!V11</f>
        <v>239245.755</v>
      </c>
      <c r="Y15" s="60">
        <f>'Per Tab. V.4.4A nuova'!W11</f>
        <v>22467.988000000001</v>
      </c>
      <c r="Z15" s="62">
        <f t="shared" si="0"/>
        <v>130036860.491</v>
      </c>
      <c r="AA15" s="62">
        <f t="shared" si="1"/>
        <v>5936463.0089999996</v>
      </c>
      <c r="AB15" s="62">
        <f t="shared" si="2"/>
        <v>2121356.6710000001</v>
      </c>
      <c r="AC15" s="60">
        <f t="shared" si="4"/>
        <v>138094680.171</v>
      </c>
      <c r="AD15" s="60">
        <f>'Per Tab. V.4.4A nuova'!AB11</f>
        <v>1582401.723</v>
      </c>
      <c r="AE15" s="63">
        <f t="shared" si="3"/>
        <v>139677081.89399999</v>
      </c>
      <c r="AF15" s="64">
        <f t="shared" si="5"/>
        <v>14.150562786740425</v>
      </c>
      <c r="AG15" s="1"/>
      <c r="AH15" s="65">
        <f t="shared" si="6"/>
        <v>138094680.171</v>
      </c>
      <c r="AI15" s="65">
        <f t="shared" si="7"/>
        <v>139677081.89399999</v>
      </c>
      <c r="AK15" s="59">
        <v>1738379</v>
      </c>
      <c r="AL15" s="66">
        <v>135045278</v>
      </c>
      <c r="AM15" s="67" t="s">
        <v>160</v>
      </c>
      <c r="AN15" s="67" t="s">
        <v>111</v>
      </c>
      <c r="AO15" s="67" t="s">
        <v>111</v>
      </c>
      <c r="AP15" s="67">
        <v>136783657</v>
      </c>
    </row>
    <row r="16" spans="1:42" s="59" customFormat="1" ht="13.8" x14ac:dyDescent="0.2">
      <c r="A16" s="59" t="s">
        <v>38</v>
      </c>
      <c r="B16" s="60">
        <f>'Per Tab. V.4.4A nuova'!B12</f>
        <v>380967.77299999999</v>
      </c>
      <c r="C16" s="60">
        <f>'Per Tab. V.4.4A nuova'!C12</f>
        <v>0</v>
      </c>
      <c r="D16" s="60">
        <f>'Per Tab. V.4.4A nuova'!D12</f>
        <v>174972.23300000001</v>
      </c>
      <c r="E16" s="60">
        <f>'Per Tab. V.4.4A nuova'!E12</f>
        <v>1520552.946</v>
      </c>
      <c r="F16" s="60">
        <f>'Per Tab. V.4.4A nuova'!F12</f>
        <v>354965.29499999998</v>
      </c>
      <c r="G16" s="60">
        <f>'Per Tab. V.4.4A nuova'!G12</f>
        <v>165234.766</v>
      </c>
      <c r="H16" s="60">
        <f>'Per Tab. V.4.4A nuova'!H12</f>
        <v>189730.52900000001</v>
      </c>
      <c r="I16" s="60">
        <f>'Per Tab. V.4.4A nuova'!I12</f>
        <v>7625120.301</v>
      </c>
      <c r="J16" s="60">
        <f>'Per Tab. V.4.4A nuova'!J12</f>
        <v>14287320.307</v>
      </c>
      <c r="K16" s="60">
        <f>'Per Tab. V.4.4A nuova'!K12</f>
        <v>1038049.294</v>
      </c>
      <c r="L16" s="60">
        <f>'Per Tab. V.4.4A nuova'!L12</f>
        <v>497890.18</v>
      </c>
      <c r="M16" s="60">
        <f>'Per Tab. V.4.4A nuova'!M12</f>
        <v>76377.81</v>
      </c>
      <c r="N16" s="60">
        <f>'Per Tab. V.4.4A nuova'!N12</f>
        <v>182119.00599999999</v>
      </c>
      <c r="O16" s="60">
        <f>'Per Tab. V.4.4A nuova'!O12</f>
        <v>210144.73300000001</v>
      </c>
      <c r="P16" s="60">
        <f>'Per Tab. V.4.4A nuova'!P12</f>
        <v>78227.150999999998</v>
      </c>
      <c r="Q16" s="61"/>
      <c r="R16" s="59" t="s">
        <v>38</v>
      </c>
      <c r="S16" s="60">
        <f>'Per Tab. V.4.4A nuova'!Q12</f>
        <v>14891.88</v>
      </c>
      <c r="T16" s="60">
        <f>'Per Tab. V.4.4A nuova'!R12</f>
        <v>99746.255999999994</v>
      </c>
      <c r="U16" s="60">
        <f>'Per Tab. V.4.4A nuova'!S12</f>
        <v>31429.547999999999</v>
      </c>
      <c r="V16" s="60">
        <f>'Per Tab. V.4.4A nuova'!T12</f>
        <v>15887.4</v>
      </c>
      <c r="W16" s="60">
        <f>'Per Tab. V.4.4A nuova'!U12</f>
        <v>2697.614</v>
      </c>
      <c r="X16" s="60">
        <f>'Per Tab. V.4.4A nuova'!V12</f>
        <v>17600.240000000002</v>
      </c>
      <c r="Y16" s="60">
        <f>'Per Tab. V.4.4A nuova'!W12</f>
        <v>0</v>
      </c>
      <c r="Z16" s="62">
        <f t="shared" si="0"/>
        <v>25381948.149</v>
      </c>
      <c r="AA16" s="62">
        <f t="shared" si="1"/>
        <v>966531.72900000005</v>
      </c>
      <c r="AB16" s="62">
        <f t="shared" si="2"/>
        <v>260480.08899999998</v>
      </c>
      <c r="AC16" s="60">
        <f t="shared" si="4"/>
        <v>26608959.967</v>
      </c>
      <c r="AD16" s="60">
        <f>'Per Tab. V.4.4A nuova'!AB12</f>
        <v>628043.87600000005</v>
      </c>
      <c r="AE16" s="63">
        <f t="shared" si="3"/>
        <v>27237003.842999998</v>
      </c>
      <c r="AF16" s="64">
        <f t="shared" si="5"/>
        <v>2.7593569952696577</v>
      </c>
      <c r="AG16" s="1"/>
      <c r="AH16" s="65">
        <f t="shared" si="6"/>
        <v>26608959.967</v>
      </c>
      <c r="AI16" s="65">
        <f t="shared" si="7"/>
        <v>27237003.842999998</v>
      </c>
      <c r="AK16" s="59">
        <v>394000</v>
      </c>
      <c r="AL16" s="66">
        <v>21573958</v>
      </c>
      <c r="AM16" s="67" t="s">
        <v>161</v>
      </c>
      <c r="AN16" s="67" t="s">
        <v>111</v>
      </c>
      <c r="AO16" s="67" t="s">
        <v>111</v>
      </c>
      <c r="AP16" s="67">
        <v>21967958</v>
      </c>
    </row>
    <row r="17" spans="1:42" s="59" customFormat="1" ht="13.8" x14ac:dyDescent="0.2">
      <c r="A17" s="59" t="s">
        <v>39</v>
      </c>
      <c r="B17" s="60">
        <f>'Per Tab. V.4.4A nuova'!B13</f>
        <v>4394283.5520000001</v>
      </c>
      <c r="C17" s="60">
        <f>'Per Tab. V.4.4A nuova'!C13</f>
        <v>39980.43</v>
      </c>
      <c r="D17" s="60">
        <f>'Per Tab. V.4.4A nuova'!D13</f>
        <v>2010567.6140000001</v>
      </c>
      <c r="E17" s="60">
        <f>'Per Tab. V.4.4A nuova'!E13</f>
        <v>19152388.022</v>
      </c>
      <c r="F17" s="60">
        <f>'Per Tab. V.4.4A nuova'!F13</f>
        <v>1272650.794</v>
      </c>
      <c r="G17" s="60">
        <f>'Per Tab. V.4.4A nuova'!G13</f>
        <v>459259.78399999999</v>
      </c>
      <c r="H17" s="60">
        <f>'Per Tab. V.4.4A nuova'!H13</f>
        <v>813391.01</v>
      </c>
      <c r="I17" s="60">
        <f>'Per Tab. V.4.4A nuova'!I13</f>
        <v>11360191.403000001</v>
      </c>
      <c r="J17" s="60">
        <f>'Per Tab. V.4.4A nuova'!J13</f>
        <v>1067759.307</v>
      </c>
      <c r="K17" s="60">
        <f>'Per Tab. V.4.4A nuova'!K13</f>
        <v>70770778.674999997</v>
      </c>
      <c r="L17" s="60">
        <f>'Per Tab. V.4.4A nuova'!L13</f>
        <v>4531705.3810000001</v>
      </c>
      <c r="M17" s="60">
        <f>'Per Tab. V.4.4A nuova'!M13</f>
        <v>1619505.912</v>
      </c>
      <c r="N17" s="60">
        <f>'Per Tab. V.4.4A nuova'!N13</f>
        <v>2423670.3859999999</v>
      </c>
      <c r="O17" s="60">
        <f>'Per Tab. V.4.4A nuova'!O13</f>
        <v>1958838.3729999999</v>
      </c>
      <c r="P17" s="60">
        <f>'Per Tab. V.4.4A nuova'!P13</f>
        <v>1080066.8119999999</v>
      </c>
      <c r="Q17" s="61"/>
      <c r="R17" s="59" t="s">
        <v>39</v>
      </c>
      <c r="S17" s="60">
        <f>'Per Tab. V.4.4A nuova'!Q13</f>
        <v>78524.69</v>
      </c>
      <c r="T17" s="60">
        <f>'Per Tab. V.4.4A nuova'!R13</f>
        <v>1190331.865</v>
      </c>
      <c r="U17" s="60">
        <f>'Per Tab. V.4.4A nuova'!S13</f>
        <v>1021733.029</v>
      </c>
      <c r="V17" s="60">
        <f>'Per Tab. V.4.4A nuova'!T13</f>
        <v>179034.614</v>
      </c>
      <c r="W17" s="60">
        <f>'Per Tab. V.4.4A nuova'!U13</f>
        <v>167317.13800000001</v>
      </c>
      <c r="X17" s="60">
        <f>'Per Tab. V.4.4A nuova'!V13</f>
        <v>385588.06099999999</v>
      </c>
      <c r="Y17" s="60">
        <f>'Per Tab. V.4.4A nuova'!W13</f>
        <v>98927.468999999997</v>
      </c>
      <c r="Z17" s="62">
        <f t="shared" si="0"/>
        <v>110068599.79699999</v>
      </c>
      <c r="AA17" s="62">
        <f t="shared" si="1"/>
        <v>10533720.051999999</v>
      </c>
      <c r="AB17" s="62">
        <f t="shared" si="2"/>
        <v>4201523.6779999994</v>
      </c>
      <c r="AC17" s="60">
        <f t="shared" si="4"/>
        <v>124803843.527</v>
      </c>
      <c r="AD17" s="60">
        <f>'Per Tab. V.4.4A nuova'!AB13</f>
        <v>1351944.3689999999</v>
      </c>
      <c r="AE17" s="63">
        <f t="shared" si="3"/>
        <v>126155787.896</v>
      </c>
      <c r="AF17" s="64">
        <f t="shared" si="5"/>
        <v>12.780732338665359</v>
      </c>
      <c r="AG17" s="1"/>
      <c r="AH17" s="65">
        <f t="shared" si="6"/>
        <v>124803843.527</v>
      </c>
      <c r="AI17" s="65">
        <f t="shared" si="7"/>
        <v>126155787.896</v>
      </c>
      <c r="AK17" s="59">
        <v>1141137</v>
      </c>
      <c r="AL17" s="66">
        <v>114164668</v>
      </c>
      <c r="AM17" s="67" t="s">
        <v>162</v>
      </c>
      <c r="AN17" s="67" t="s">
        <v>111</v>
      </c>
      <c r="AO17" s="67" t="s">
        <v>111</v>
      </c>
      <c r="AP17" s="67">
        <v>115305806</v>
      </c>
    </row>
    <row r="18" spans="1:42" s="59" customFormat="1" ht="13.8" x14ac:dyDescent="0.2">
      <c r="A18" s="59" t="s">
        <v>22</v>
      </c>
      <c r="B18" s="60">
        <f>'Per Tab. V.4.4A nuova'!B14</f>
        <v>1589960.4890000001</v>
      </c>
      <c r="C18" s="60">
        <f>'Per Tab. V.4.4A nuova'!C14</f>
        <v>23114.59</v>
      </c>
      <c r="D18" s="60">
        <f>'Per Tab. V.4.4A nuova'!D14</f>
        <v>1847629.9809999999</v>
      </c>
      <c r="E18" s="60">
        <f>'Per Tab. V.4.4A nuova'!E14</f>
        <v>4893701.7549999999</v>
      </c>
      <c r="F18" s="60">
        <f>'Per Tab. V.4.4A nuova'!F14</f>
        <v>413614.99200000003</v>
      </c>
      <c r="G18" s="60">
        <f>'Per Tab. V.4.4A nuova'!G14</f>
        <v>63146.216</v>
      </c>
      <c r="H18" s="60">
        <f>'Per Tab. V.4.4A nuova'!H14</f>
        <v>350468.77600000001</v>
      </c>
      <c r="I18" s="60">
        <f>'Per Tab. V.4.4A nuova'!I14</f>
        <v>3893741.17</v>
      </c>
      <c r="J18" s="60">
        <f>'Per Tab. V.4.4A nuova'!J14</f>
        <v>277798.92</v>
      </c>
      <c r="K18" s="60">
        <f>'Per Tab. V.4.4A nuova'!K14</f>
        <v>5027431.3289999999</v>
      </c>
      <c r="L18" s="60">
        <f>'Per Tab. V.4.4A nuova'!L14</f>
        <v>37357407.586000003</v>
      </c>
      <c r="M18" s="60">
        <f>'Per Tab. V.4.4A nuova'!M14</f>
        <v>1771596.4720000001</v>
      </c>
      <c r="N18" s="60">
        <f>'Per Tab. V.4.4A nuova'!N14</f>
        <v>674187.45900000003</v>
      </c>
      <c r="O18" s="60">
        <f>'Per Tab. V.4.4A nuova'!O14</f>
        <v>1580704.3419999999</v>
      </c>
      <c r="P18" s="60">
        <f>'Per Tab. V.4.4A nuova'!P14</f>
        <v>332208.35499999998</v>
      </c>
      <c r="Q18" s="61"/>
      <c r="R18" s="59" t="s">
        <v>22</v>
      </c>
      <c r="S18" s="60">
        <f>'Per Tab. V.4.4A nuova'!Q14</f>
        <v>73590.596999999994</v>
      </c>
      <c r="T18" s="60">
        <f>'Per Tab. V.4.4A nuova'!R14</f>
        <v>465997.027</v>
      </c>
      <c r="U18" s="60">
        <f>'Per Tab. V.4.4A nuova'!S14</f>
        <v>407332.60800000001</v>
      </c>
      <c r="V18" s="60">
        <f>'Per Tab. V.4.4A nuova'!T14</f>
        <v>55813.231</v>
      </c>
      <c r="W18" s="60">
        <f>'Per Tab. V.4.4A nuova'!U14</f>
        <v>130409.12699999999</v>
      </c>
      <c r="X18" s="60">
        <f>'Per Tab. V.4.4A nuova'!V14</f>
        <v>85469.04</v>
      </c>
      <c r="Y18" s="60">
        <f>'Per Tab. V.4.4A nuova'!W14</f>
        <v>24662.026000000002</v>
      </c>
      <c r="Z18" s="62">
        <f t="shared" si="0"/>
        <v>17966993.226</v>
      </c>
      <c r="AA18" s="62">
        <f t="shared" si="1"/>
        <v>41383895.859000005</v>
      </c>
      <c r="AB18" s="62">
        <f t="shared" si="2"/>
        <v>1575482.0110000002</v>
      </c>
      <c r="AC18" s="60">
        <f t="shared" si="4"/>
        <v>60926371.096000008</v>
      </c>
      <c r="AD18" s="60">
        <f>'Per Tab. V.4.4A nuova'!AB14</f>
        <v>533903.24899999995</v>
      </c>
      <c r="AE18" s="63">
        <f t="shared" si="3"/>
        <v>61460274.345000006</v>
      </c>
      <c r="AF18" s="64">
        <f t="shared" si="5"/>
        <v>6.2264865446517703</v>
      </c>
      <c r="AG18" s="1"/>
      <c r="AH18" s="65">
        <f t="shared" si="6"/>
        <v>60926371.096000008</v>
      </c>
      <c r="AI18" s="65">
        <f t="shared" si="7"/>
        <v>61460274.345000006</v>
      </c>
      <c r="AK18" s="59">
        <v>409092</v>
      </c>
      <c r="AL18" s="66">
        <v>68648901</v>
      </c>
      <c r="AM18" s="67" t="s">
        <v>163</v>
      </c>
      <c r="AN18" s="67" t="s">
        <v>111</v>
      </c>
      <c r="AO18" s="67" t="s">
        <v>111</v>
      </c>
      <c r="AP18" s="67">
        <v>69057993</v>
      </c>
    </row>
    <row r="19" spans="1:42" s="59" customFormat="1" ht="13.8" x14ac:dyDescent="0.2">
      <c r="A19" s="59" t="s">
        <v>23</v>
      </c>
      <c r="B19" s="60">
        <f>'Per Tab. V.4.4A nuova'!B15</f>
        <v>191328.764</v>
      </c>
      <c r="C19" s="60">
        <f>'Per Tab. V.4.4A nuova'!C15</f>
        <v>0</v>
      </c>
      <c r="D19" s="60">
        <f>'Per Tab. V.4.4A nuova'!D15</f>
        <v>100101.435</v>
      </c>
      <c r="E19" s="60">
        <f>'Per Tab. V.4.4A nuova'!E15</f>
        <v>1001770.199</v>
      </c>
      <c r="F19" s="60">
        <f>'Per Tab. V.4.4A nuova'!F15</f>
        <v>42742.57</v>
      </c>
      <c r="G19" s="60">
        <f>'Per Tab. V.4.4A nuova'!G15</f>
        <v>7283.25</v>
      </c>
      <c r="H19" s="60">
        <f>'Per Tab. V.4.4A nuova'!H15</f>
        <v>35459.32</v>
      </c>
      <c r="I19" s="60">
        <f>'Per Tab. V.4.4A nuova'!I15</f>
        <v>404275.42099999997</v>
      </c>
      <c r="J19" s="60">
        <f>'Per Tab. V.4.4A nuova'!J15</f>
        <v>55582.142999999996</v>
      </c>
      <c r="K19" s="60">
        <f>'Per Tab. V.4.4A nuova'!K15</f>
        <v>1699212.9839999999</v>
      </c>
      <c r="L19" s="60">
        <f>'Per Tab. V.4.4A nuova'!L15</f>
        <v>1847930.83</v>
      </c>
      <c r="M19" s="60">
        <f>'Per Tab. V.4.4A nuova'!M15</f>
        <v>7424600.4230000004</v>
      </c>
      <c r="N19" s="60">
        <f>'Per Tab. V.4.4A nuova'!N15</f>
        <v>1831523.652</v>
      </c>
      <c r="O19" s="60">
        <f>'Per Tab. V.4.4A nuova'!O15</f>
        <v>2384246.79</v>
      </c>
      <c r="P19" s="60">
        <f>'Per Tab. V.4.4A nuova'!P15</f>
        <v>505926.15600000002</v>
      </c>
      <c r="Q19" s="61"/>
      <c r="R19" s="59" t="s">
        <v>23</v>
      </c>
      <c r="S19" s="60">
        <f>'Per Tab. V.4.4A nuova'!Q15</f>
        <v>64522.18</v>
      </c>
      <c r="T19" s="60">
        <f>'Per Tab. V.4.4A nuova'!R15</f>
        <v>406948.75099999999</v>
      </c>
      <c r="U19" s="60">
        <f>'Per Tab. V.4.4A nuova'!S15</f>
        <v>319824.02799999999</v>
      </c>
      <c r="V19" s="60">
        <f>'Per Tab. V.4.4A nuova'!T15</f>
        <v>10017.864</v>
      </c>
      <c r="W19" s="60">
        <f>'Per Tab. V.4.4A nuova'!U15</f>
        <v>136845.94399999999</v>
      </c>
      <c r="X19" s="60">
        <f>'Per Tab. V.4.4A nuova'!V15</f>
        <v>58567.199999999997</v>
      </c>
      <c r="Y19" s="60">
        <f>'Per Tab. V.4.4A nuova'!W15</f>
        <v>0</v>
      </c>
      <c r="Z19" s="62">
        <f t="shared" si="0"/>
        <v>3495013.5159999998</v>
      </c>
      <c r="AA19" s="62">
        <f t="shared" si="1"/>
        <v>13488301.695</v>
      </c>
      <c r="AB19" s="62">
        <f t="shared" si="2"/>
        <v>1502652.1229999999</v>
      </c>
      <c r="AC19" s="60">
        <f t="shared" si="4"/>
        <v>18485967.333999999</v>
      </c>
      <c r="AD19" s="60">
        <f>'Per Tab. V.4.4A nuova'!AB15</f>
        <v>32089.175999999999</v>
      </c>
      <c r="AE19" s="63">
        <f t="shared" si="3"/>
        <v>18518056.509999998</v>
      </c>
      <c r="AF19" s="64">
        <f t="shared" si="5"/>
        <v>1.8760480801855766</v>
      </c>
      <c r="AG19" s="1"/>
      <c r="AH19" s="65">
        <f t="shared" si="6"/>
        <v>18485967.333999999</v>
      </c>
      <c r="AI19" s="65">
        <f t="shared" si="7"/>
        <v>18518056.509999998</v>
      </c>
      <c r="AK19" s="59">
        <v>114012</v>
      </c>
      <c r="AL19" s="66">
        <v>23535572</v>
      </c>
      <c r="AM19" s="67" t="s">
        <v>164</v>
      </c>
      <c r="AN19" s="67" t="s">
        <v>111</v>
      </c>
      <c r="AO19" s="67" t="s">
        <v>111</v>
      </c>
      <c r="AP19" s="67">
        <v>23649583</v>
      </c>
    </row>
    <row r="20" spans="1:42" s="59" customFormat="1" ht="13.8" x14ac:dyDescent="0.2">
      <c r="A20" s="59" t="s">
        <v>24</v>
      </c>
      <c r="B20" s="60">
        <f>'Per Tab. V.4.4A nuova'!B16</f>
        <v>251016.39199999999</v>
      </c>
      <c r="C20" s="60">
        <f>'Per Tab. V.4.4A nuova'!C16</f>
        <v>1209</v>
      </c>
      <c r="D20" s="60">
        <f>'Per Tab. V.4.4A nuova'!D16</f>
        <v>102447.178</v>
      </c>
      <c r="E20" s="60">
        <f>'Per Tab. V.4.4A nuova'!E16</f>
        <v>1371714.949</v>
      </c>
      <c r="F20" s="60">
        <f>'Per Tab. V.4.4A nuova'!F16</f>
        <v>46837.728000000003</v>
      </c>
      <c r="G20" s="60">
        <f>'Per Tab. V.4.4A nuova'!G16</f>
        <v>14015.083000000001</v>
      </c>
      <c r="H20" s="60">
        <f>'Per Tab. V.4.4A nuova'!H16</f>
        <v>32822.644999999997</v>
      </c>
      <c r="I20" s="60">
        <f>'Per Tab. V.4.4A nuova'!I16</f>
        <v>984074.88699999999</v>
      </c>
      <c r="J20" s="60">
        <f>'Per Tab. V.4.4A nuova'!J16</f>
        <v>101141.159</v>
      </c>
      <c r="K20" s="60">
        <f>'Per Tab. V.4.4A nuova'!K16</f>
        <v>2434416.61</v>
      </c>
      <c r="L20" s="60">
        <f>'Per Tab. V.4.4A nuova'!L16</f>
        <v>673945.00899999996</v>
      </c>
      <c r="M20" s="60">
        <f>'Per Tab. V.4.4A nuova'!M16</f>
        <v>765438.27500000002</v>
      </c>
      <c r="N20" s="60">
        <f>'Per Tab. V.4.4A nuova'!N16</f>
        <v>10807043.346999999</v>
      </c>
      <c r="O20" s="60">
        <f>'Per Tab. V.4.4A nuova'!O16</f>
        <v>874068.30500000005</v>
      </c>
      <c r="P20" s="60">
        <f>'Per Tab. V.4.4A nuova'!P16</f>
        <v>950619.35400000005</v>
      </c>
      <c r="Q20" s="61"/>
      <c r="R20" s="59" t="s">
        <v>24</v>
      </c>
      <c r="S20" s="60">
        <f>'Per Tab. V.4.4A nuova'!Q16</f>
        <v>93035.793000000005</v>
      </c>
      <c r="T20" s="60">
        <f>'Per Tab. V.4.4A nuova'!R16</f>
        <v>397261.82799999998</v>
      </c>
      <c r="U20" s="60">
        <f>'Per Tab. V.4.4A nuova'!S16</f>
        <v>294888.79399999999</v>
      </c>
      <c r="V20" s="60">
        <f>'Per Tab. V.4.4A nuova'!T16</f>
        <v>101071.56299999999</v>
      </c>
      <c r="W20" s="60">
        <f>'Per Tab. V.4.4A nuova'!U16</f>
        <v>63270.413999999997</v>
      </c>
      <c r="X20" s="60">
        <f>'Per Tab. V.4.4A nuova'!V16</f>
        <v>54695.124000000003</v>
      </c>
      <c r="Y20" s="60">
        <f>'Per Tab. V.4.4A nuova'!W16</f>
        <v>12429.953</v>
      </c>
      <c r="Z20" s="62">
        <f t="shared" si="0"/>
        <v>5292857.9029999999</v>
      </c>
      <c r="AA20" s="62">
        <f t="shared" si="1"/>
        <v>13120494.935999999</v>
      </c>
      <c r="AB20" s="62">
        <f t="shared" si="2"/>
        <v>1967272.8229999999</v>
      </c>
      <c r="AC20" s="60">
        <f t="shared" si="4"/>
        <v>20380625.661999997</v>
      </c>
      <c r="AD20" s="60">
        <f>'Per Tab. V.4.4A nuova'!AB16</f>
        <v>217857.647</v>
      </c>
      <c r="AE20" s="63">
        <f t="shared" si="3"/>
        <v>20598483.308999997</v>
      </c>
      <c r="AF20" s="64">
        <f t="shared" si="5"/>
        <v>2.0868142963985417</v>
      </c>
      <c r="AG20" s="1"/>
      <c r="AH20" s="65">
        <f t="shared" si="6"/>
        <v>20380625.661999997</v>
      </c>
      <c r="AI20" s="65">
        <f t="shared" si="7"/>
        <v>20598483.308999997</v>
      </c>
      <c r="AK20" s="59">
        <v>97215</v>
      </c>
      <c r="AL20" s="66">
        <v>19090614</v>
      </c>
      <c r="AM20" s="67" t="s">
        <v>165</v>
      </c>
      <c r="AN20" s="67" t="s">
        <v>111</v>
      </c>
      <c r="AO20" s="67" t="s">
        <v>111</v>
      </c>
      <c r="AP20" s="67">
        <v>19187829</v>
      </c>
    </row>
    <row r="21" spans="1:42" s="59" customFormat="1" ht="13.8" x14ac:dyDescent="0.2">
      <c r="A21" s="59" t="s">
        <v>25</v>
      </c>
      <c r="B21" s="60">
        <f>'Per Tab. V.4.4A nuova'!B17</f>
        <v>528239.598</v>
      </c>
      <c r="C21" s="60">
        <f>'Per Tab. V.4.4A nuova'!C17</f>
        <v>0</v>
      </c>
      <c r="D21" s="60">
        <f>'Per Tab. V.4.4A nuova'!D17</f>
        <v>150933.65100000001</v>
      </c>
      <c r="E21" s="60">
        <f>'Per Tab. V.4.4A nuova'!E17</f>
        <v>1656955.4790000001</v>
      </c>
      <c r="F21" s="60">
        <f>'Per Tab. V.4.4A nuova'!F17</f>
        <v>47267.22</v>
      </c>
      <c r="G21" s="60">
        <f>'Per Tab. V.4.4A nuova'!G17</f>
        <v>21399</v>
      </c>
      <c r="H21" s="60">
        <f>'Per Tab. V.4.4A nuova'!H17</f>
        <v>25868.22</v>
      </c>
      <c r="I21" s="60">
        <f>'Per Tab. V.4.4A nuova'!I17</f>
        <v>955766.59100000001</v>
      </c>
      <c r="J21" s="60">
        <f>'Per Tab. V.4.4A nuova'!J17</f>
        <v>274403.45500000002</v>
      </c>
      <c r="K21" s="60">
        <f>'Per Tab. V.4.4A nuova'!K17</f>
        <v>1270163.7420000001</v>
      </c>
      <c r="L21" s="60">
        <f>'Per Tab. V.4.4A nuova'!L17</f>
        <v>2267107.2319999998</v>
      </c>
      <c r="M21" s="60">
        <f>'Per Tab. V.4.4A nuova'!M17</f>
        <v>1820638.0220000001</v>
      </c>
      <c r="N21" s="60">
        <f>'Per Tab. V.4.4A nuova'!N17</f>
        <v>620812.89899999998</v>
      </c>
      <c r="O21" s="60">
        <f>'Per Tab. V.4.4A nuova'!O17</f>
        <v>27166478.442000002</v>
      </c>
      <c r="P21" s="60">
        <f>'Per Tab. V.4.4A nuova'!P17</f>
        <v>1086928.013</v>
      </c>
      <c r="Q21" s="61"/>
      <c r="R21" s="59" t="s">
        <v>25</v>
      </c>
      <c r="S21" s="60">
        <f>'Per Tab. V.4.4A nuova'!Q17</f>
        <v>221537.98199999999</v>
      </c>
      <c r="T21" s="60">
        <f>'Per Tab. V.4.4A nuova'!R17</f>
        <v>3238657.929</v>
      </c>
      <c r="U21" s="60">
        <f>'Per Tab. V.4.4A nuova'!S17</f>
        <v>793161.73699999996</v>
      </c>
      <c r="V21" s="60">
        <f>'Per Tab. V.4.4A nuova'!T17</f>
        <v>228170.38</v>
      </c>
      <c r="W21" s="60">
        <f>'Per Tab. V.4.4A nuova'!U17</f>
        <v>177611.60200000001</v>
      </c>
      <c r="X21" s="60">
        <f>'Per Tab. V.4.4A nuova'!V17</f>
        <v>162803.24400000001</v>
      </c>
      <c r="Y21" s="60">
        <f>'Per Tab. V.4.4A nuova'!W17</f>
        <v>109887.94</v>
      </c>
      <c r="Z21" s="62">
        <f t="shared" si="0"/>
        <v>4883729.7360000005</v>
      </c>
      <c r="AA21" s="62">
        <f t="shared" si="1"/>
        <v>31875036.595000003</v>
      </c>
      <c r="AB21" s="62">
        <f t="shared" si="2"/>
        <v>6018758.8270000005</v>
      </c>
      <c r="AC21" s="60">
        <f t="shared" si="4"/>
        <v>42777525.158</v>
      </c>
      <c r="AD21" s="60">
        <f>'Per Tab. V.4.4A nuova'!AB17</f>
        <v>159000.78700000001</v>
      </c>
      <c r="AE21" s="63">
        <f t="shared" si="3"/>
        <v>42936525.945</v>
      </c>
      <c r="AF21" s="64">
        <f t="shared" si="5"/>
        <v>4.3498618240773181</v>
      </c>
      <c r="AG21" s="1"/>
      <c r="AH21" s="65">
        <f t="shared" si="6"/>
        <v>42777525.158</v>
      </c>
      <c r="AI21" s="65">
        <f t="shared" si="7"/>
        <v>42936525.945</v>
      </c>
      <c r="AK21" s="59">
        <v>177206</v>
      </c>
      <c r="AL21" s="66">
        <v>39565432</v>
      </c>
      <c r="AM21" s="67" t="s">
        <v>166</v>
      </c>
      <c r="AN21" s="67" t="s">
        <v>111</v>
      </c>
      <c r="AO21" s="67" t="s">
        <v>111</v>
      </c>
      <c r="AP21" s="67">
        <v>39742638</v>
      </c>
    </row>
    <row r="22" spans="1:42" s="59" customFormat="1" ht="13.8" x14ac:dyDescent="0.2">
      <c r="A22" s="59" t="s">
        <v>26</v>
      </c>
      <c r="B22" s="60">
        <f>'Per Tab. V.4.4A nuova'!B18</f>
        <v>289314.60800000001</v>
      </c>
      <c r="C22" s="60">
        <f>'Per Tab. V.4.4A nuova'!C18</f>
        <v>539.31200000000001</v>
      </c>
      <c r="D22" s="60">
        <f>'Per Tab. V.4.4A nuova'!D18</f>
        <v>69871.782000000007</v>
      </c>
      <c r="E22" s="60">
        <f>'Per Tab. V.4.4A nuova'!E18</f>
        <v>756935.549</v>
      </c>
      <c r="F22" s="60">
        <f>'Per Tab. V.4.4A nuova'!F18</f>
        <v>19141.056</v>
      </c>
      <c r="G22" s="60">
        <f>'Per Tab. V.4.4A nuova'!G18</f>
        <v>19006.227999999999</v>
      </c>
      <c r="H22" s="60">
        <f>'Per Tab. V.4.4A nuova'!H18</f>
        <v>134.828</v>
      </c>
      <c r="I22" s="60">
        <f>'Per Tab. V.4.4A nuova'!I18</f>
        <v>343578.06900000002</v>
      </c>
      <c r="J22" s="60">
        <f>'Per Tab. V.4.4A nuova'!J18</f>
        <v>46929.56</v>
      </c>
      <c r="K22" s="60">
        <f>'Per Tab. V.4.4A nuova'!K18</f>
        <v>796273.85199999996</v>
      </c>
      <c r="L22" s="60">
        <f>'Per Tab. V.4.4A nuova'!L18</f>
        <v>391795.288</v>
      </c>
      <c r="M22" s="60">
        <f>'Per Tab. V.4.4A nuova'!M18</f>
        <v>330115.69900000002</v>
      </c>
      <c r="N22" s="60">
        <f>'Per Tab. V.4.4A nuova'!N18</f>
        <v>1155717.2760000001</v>
      </c>
      <c r="O22" s="60">
        <f>'Per Tab. V.4.4A nuova'!O18</f>
        <v>2091492.9639999999</v>
      </c>
      <c r="P22" s="60">
        <f>'Per Tab. V.4.4A nuova'!P18</f>
        <v>6772133.2419999996</v>
      </c>
      <c r="Q22" s="61"/>
      <c r="R22" s="59" t="s">
        <v>26</v>
      </c>
      <c r="S22" s="60">
        <f>'Per Tab. V.4.4A nuova'!Q18</f>
        <v>492580.70600000001</v>
      </c>
      <c r="T22" s="60">
        <f>'Per Tab. V.4.4A nuova'!R18</f>
        <v>1016991.519</v>
      </c>
      <c r="U22" s="60">
        <f>'Per Tab. V.4.4A nuova'!S18</f>
        <v>924617.57900000003</v>
      </c>
      <c r="V22" s="60">
        <f>'Per Tab. V.4.4A nuova'!T18</f>
        <v>113503.38800000001</v>
      </c>
      <c r="W22" s="60">
        <f>'Per Tab. V.4.4A nuova'!U18</f>
        <v>28354.547999999999</v>
      </c>
      <c r="X22" s="60">
        <f>'Per Tab. V.4.4A nuova'!V18</f>
        <v>93802.823999999993</v>
      </c>
      <c r="Y22" s="60">
        <f>'Per Tab. V.4.4A nuova'!W18</f>
        <v>9550.6020000000008</v>
      </c>
      <c r="Z22" s="62">
        <f t="shared" si="0"/>
        <v>2322583.7879999997</v>
      </c>
      <c r="AA22" s="62">
        <f t="shared" si="1"/>
        <v>3969121.227</v>
      </c>
      <c r="AB22" s="62">
        <f t="shared" si="2"/>
        <v>9451534.4079999998</v>
      </c>
      <c r="AC22" s="60">
        <f t="shared" si="4"/>
        <v>15743239.423</v>
      </c>
      <c r="AD22" s="60">
        <f>'Per Tab. V.4.4A nuova'!AB18</f>
        <v>90862.12</v>
      </c>
      <c r="AE22" s="63">
        <f t="shared" si="3"/>
        <v>15834101.543</v>
      </c>
      <c r="AF22" s="64">
        <f t="shared" si="5"/>
        <v>1.6041389540617956</v>
      </c>
      <c r="AG22" s="1"/>
      <c r="AH22" s="65">
        <f t="shared" si="6"/>
        <v>15743239.423</v>
      </c>
      <c r="AI22" s="65">
        <f t="shared" si="7"/>
        <v>15834101.543</v>
      </c>
      <c r="AK22" s="59">
        <v>104011</v>
      </c>
      <c r="AL22" s="66">
        <v>12941986</v>
      </c>
      <c r="AM22" s="67" t="s">
        <v>167</v>
      </c>
      <c r="AN22" s="67" t="s">
        <v>111</v>
      </c>
      <c r="AO22" s="67" t="s">
        <v>111</v>
      </c>
      <c r="AP22" s="67">
        <v>13045996</v>
      </c>
    </row>
    <row r="23" spans="1:42" s="59" customFormat="1" ht="13.8" x14ac:dyDescent="0.2">
      <c r="A23" s="59" t="s">
        <v>27</v>
      </c>
      <c r="B23" s="60">
        <f>'Per Tab. V.4.4A nuova'!B19</f>
        <v>12645.87</v>
      </c>
      <c r="C23" s="60">
        <f>'Per Tab. V.4.4A nuova'!C19</f>
        <v>0</v>
      </c>
      <c r="D23" s="60">
        <f>'Per Tab. V.4.4A nuova'!D19</f>
        <v>10562.035</v>
      </c>
      <c r="E23" s="60">
        <f>'Per Tab. V.4.4A nuova'!E19</f>
        <v>131776.79300000001</v>
      </c>
      <c r="F23" s="60">
        <f>'Per Tab. V.4.4A nuova'!F19</f>
        <v>0</v>
      </c>
      <c r="G23" s="60">
        <f>'Per Tab. V.4.4A nuova'!G19</f>
        <v>0</v>
      </c>
      <c r="H23" s="60">
        <f>'Per Tab. V.4.4A nuova'!H19</f>
        <v>0</v>
      </c>
      <c r="I23" s="60">
        <f>'Per Tab. V.4.4A nuova'!I19</f>
        <v>42702.392</v>
      </c>
      <c r="J23" s="60">
        <f>'Per Tab. V.4.4A nuova'!J19</f>
        <v>17576.3</v>
      </c>
      <c r="K23" s="60">
        <f>'Per Tab. V.4.4A nuova'!K19</f>
        <v>108856.852</v>
      </c>
      <c r="L23" s="60">
        <f>'Per Tab. V.4.4A nuova'!L19</f>
        <v>50920.514000000003</v>
      </c>
      <c r="M23" s="60">
        <f>'Per Tab. V.4.4A nuova'!M19</f>
        <v>55838.370999999999</v>
      </c>
      <c r="N23" s="60">
        <f>'Per Tab. V.4.4A nuova'!N19</f>
        <v>38054.322999999997</v>
      </c>
      <c r="O23" s="60">
        <f>'Per Tab. V.4.4A nuova'!O19</f>
        <v>402890.63799999998</v>
      </c>
      <c r="P23" s="60">
        <f>'Per Tab. V.4.4A nuova'!P19</f>
        <v>278896.05</v>
      </c>
      <c r="Q23" s="61"/>
      <c r="R23" s="59" t="s">
        <v>27</v>
      </c>
      <c r="S23" s="60">
        <f>'Per Tab. V.4.4A nuova'!Q19</f>
        <v>1908524.0419999999</v>
      </c>
      <c r="T23" s="60">
        <f>'Per Tab. V.4.4A nuova'!R19</f>
        <v>1031104.819</v>
      </c>
      <c r="U23" s="60">
        <f>'Per Tab. V.4.4A nuova'!S19</f>
        <v>189243.26</v>
      </c>
      <c r="V23" s="60">
        <f>'Per Tab. V.4.4A nuova'!T19</f>
        <v>43785.45</v>
      </c>
      <c r="W23" s="60">
        <f>'Per Tab. V.4.4A nuova'!U19</f>
        <v>44486.46</v>
      </c>
      <c r="X23" s="60">
        <f>'Per Tab. V.4.4A nuova'!V19</f>
        <v>38951.178</v>
      </c>
      <c r="Y23" s="60">
        <f>'Per Tab. V.4.4A nuova'!W19</f>
        <v>0</v>
      </c>
      <c r="Z23" s="62">
        <f t="shared" si="0"/>
        <v>324120.24199999997</v>
      </c>
      <c r="AA23" s="62">
        <f t="shared" si="1"/>
        <v>547703.84600000002</v>
      </c>
      <c r="AB23" s="62">
        <f t="shared" si="2"/>
        <v>3534991.2590000001</v>
      </c>
      <c r="AC23" s="60">
        <f t="shared" si="4"/>
        <v>4406815.3470000001</v>
      </c>
      <c r="AD23" s="60">
        <f>'Per Tab. V.4.4A nuova'!AB19</f>
        <v>12710.739</v>
      </c>
      <c r="AE23" s="63">
        <f t="shared" si="3"/>
        <v>4419526.0860000001</v>
      </c>
      <c r="AF23" s="64">
        <f t="shared" si="5"/>
        <v>0.44773831554585614</v>
      </c>
      <c r="AG23" s="1"/>
      <c r="AH23" s="65">
        <f t="shared" si="6"/>
        <v>4406815.3470000001</v>
      </c>
      <c r="AI23" s="65">
        <f t="shared" si="7"/>
        <v>4419526.0860000001</v>
      </c>
      <c r="AK23" s="59">
        <v>48851</v>
      </c>
      <c r="AL23" s="66">
        <v>4621629</v>
      </c>
      <c r="AM23" s="67" t="s">
        <v>168</v>
      </c>
      <c r="AN23" s="67" t="s">
        <v>111</v>
      </c>
      <c r="AO23" s="67" t="s">
        <v>111</v>
      </c>
      <c r="AP23" s="67">
        <v>4670480</v>
      </c>
    </row>
    <row r="24" spans="1:42" s="59" customFormat="1" ht="13.8" x14ac:dyDescent="0.2">
      <c r="A24" s="59" t="s">
        <v>28</v>
      </c>
      <c r="B24" s="60">
        <f>'Per Tab. V.4.4A nuova'!B20</f>
        <v>321121.69300000003</v>
      </c>
      <c r="C24" s="60">
        <f>'Per Tab. V.4.4A nuova'!C20</f>
        <v>6031.7039999999997</v>
      </c>
      <c r="D24" s="60">
        <f>'Per Tab. V.4.4A nuova'!D20</f>
        <v>96761.638000000006</v>
      </c>
      <c r="E24" s="60">
        <f>'Per Tab. V.4.4A nuova'!E20</f>
        <v>1042546.928</v>
      </c>
      <c r="F24" s="60">
        <f>'Per Tab. V.4.4A nuova'!F20</f>
        <v>56625.7</v>
      </c>
      <c r="G24" s="60">
        <f>'Per Tab. V.4.4A nuova'!G20</f>
        <v>45144.41</v>
      </c>
      <c r="H24" s="60">
        <f>'Per Tab. V.4.4A nuova'!H20</f>
        <v>11481.29</v>
      </c>
      <c r="I24" s="60">
        <f>'Per Tab. V.4.4A nuova'!I20</f>
        <v>875935.73600000003</v>
      </c>
      <c r="J24" s="60">
        <f>'Per Tab. V.4.4A nuova'!J20</f>
        <v>121980.82</v>
      </c>
      <c r="K24" s="60">
        <f>'Per Tab. V.4.4A nuova'!K20</f>
        <v>893075.84</v>
      </c>
      <c r="L24" s="60">
        <f>'Per Tab. V.4.4A nuova'!L20</f>
        <v>580639.92200000002</v>
      </c>
      <c r="M24" s="60">
        <f>'Per Tab. V.4.4A nuova'!M20</f>
        <v>499557.15700000001</v>
      </c>
      <c r="N24" s="60">
        <f>'Per Tab. V.4.4A nuova'!N20</f>
        <v>384744.62400000001</v>
      </c>
      <c r="O24" s="60">
        <f>'Per Tab. V.4.4A nuova'!O20</f>
        <v>3780348.341</v>
      </c>
      <c r="P24" s="60">
        <f>'Per Tab. V.4.4A nuova'!P20</f>
        <v>1237210.632</v>
      </c>
      <c r="Q24" s="61"/>
      <c r="R24" s="59" t="s">
        <v>28</v>
      </c>
      <c r="S24" s="60">
        <f>'Per Tab. V.4.4A nuova'!Q20</f>
        <v>523430.277</v>
      </c>
      <c r="T24" s="60">
        <f>'Per Tab. V.4.4A nuova'!R20</f>
        <v>22832951.116999999</v>
      </c>
      <c r="U24" s="60">
        <f>'Per Tab. V.4.4A nuova'!S20</f>
        <v>2886122.372</v>
      </c>
      <c r="V24" s="60">
        <f>'Per Tab. V.4.4A nuova'!T20</f>
        <v>1726684.452</v>
      </c>
      <c r="W24" s="60">
        <f>'Per Tab. V.4.4A nuova'!U20</f>
        <v>972743.652</v>
      </c>
      <c r="X24" s="60">
        <f>'Per Tab. V.4.4A nuova'!V20</f>
        <v>772319.25800000003</v>
      </c>
      <c r="Y24" s="60">
        <f>'Per Tab. V.4.4A nuova'!W20</f>
        <v>4898.88</v>
      </c>
      <c r="Z24" s="62">
        <f t="shared" si="0"/>
        <v>3414080.0590000004</v>
      </c>
      <c r="AA24" s="62">
        <f t="shared" si="1"/>
        <v>5245290.0439999998</v>
      </c>
      <c r="AB24" s="62">
        <f t="shared" si="2"/>
        <v>30956360.639999997</v>
      </c>
      <c r="AC24" s="60">
        <f t="shared" si="4"/>
        <v>39615730.743000001</v>
      </c>
      <c r="AD24" s="60">
        <f>'Per Tab. V.4.4A nuova'!AB20</f>
        <v>342389.36</v>
      </c>
      <c r="AE24" s="63">
        <f t="shared" si="3"/>
        <v>39958120.103</v>
      </c>
      <c r="AF24" s="64">
        <f t="shared" si="5"/>
        <v>4.0481221377943539</v>
      </c>
      <c r="AG24" s="1"/>
      <c r="AH24" s="65">
        <f t="shared" si="6"/>
        <v>39615730.743000001</v>
      </c>
      <c r="AI24" s="65">
        <f t="shared" si="7"/>
        <v>39958120.103</v>
      </c>
      <c r="AK24" s="59">
        <v>210454</v>
      </c>
      <c r="AL24" s="66">
        <v>36332822</v>
      </c>
      <c r="AM24" s="67" t="s">
        <v>169</v>
      </c>
      <c r="AN24" s="67" t="s">
        <v>111</v>
      </c>
      <c r="AO24" s="67" t="s">
        <v>111</v>
      </c>
      <c r="AP24" s="67">
        <v>36543276</v>
      </c>
    </row>
    <row r="25" spans="1:42" s="59" customFormat="1" ht="13.8" x14ac:dyDescent="0.2">
      <c r="A25" s="59" t="s">
        <v>29</v>
      </c>
      <c r="B25" s="60">
        <f>'Per Tab. V.4.4A nuova'!B21</f>
        <v>230079.68100000001</v>
      </c>
      <c r="C25" s="60">
        <f>'Per Tab. V.4.4A nuova'!C21</f>
        <v>6583.5</v>
      </c>
      <c r="D25" s="60">
        <f>'Per Tab. V.4.4A nuova'!D21</f>
        <v>32843.25</v>
      </c>
      <c r="E25" s="60">
        <f>'Per Tab. V.4.4A nuova'!E21</f>
        <v>1038251.814</v>
      </c>
      <c r="F25" s="60">
        <f>'Per Tab. V.4.4A nuova'!F21</f>
        <v>24448.330999999998</v>
      </c>
      <c r="G25" s="60">
        <f>'Per Tab. V.4.4A nuova'!G21</f>
        <v>12008.931</v>
      </c>
      <c r="H25" s="60">
        <f>'Per Tab. V.4.4A nuova'!H21</f>
        <v>12439.4</v>
      </c>
      <c r="I25" s="60">
        <f>'Per Tab. V.4.4A nuova'!I21</f>
        <v>560266.40700000001</v>
      </c>
      <c r="J25" s="60">
        <f>'Per Tab. V.4.4A nuova'!J21</f>
        <v>58996.688999999998</v>
      </c>
      <c r="K25" s="60">
        <f>'Per Tab. V.4.4A nuova'!K21</f>
        <v>876802.03</v>
      </c>
      <c r="L25" s="60">
        <f>'Per Tab. V.4.4A nuova'!L21</f>
        <v>456895.01899999997</v>
      </c>
      <c r="M25" s="60">
        <f>'Per Tab. V.4.4A nuova'!M21</f>
        <v>264852.41600000003</v>
      </c>
      <c r="N25" s="60">
        <f>'Per Tab. V.4.4A nuova'!N21</f>
        <v>205639.74299999999</v>
      </c>
      <c r="O25" s="60">
        <f>'Per Tab. V.4.4A nuova'!O21</f>
        <v>747033.11399999994</v>
      </c>
      <c r="P25" s="60">
        <f>'Per Tab. V.4.4A nuova'!P21</f>
        <v>836439.82400000002</v>
      </c>
      <c r="Q25" s="61"/>
      <c r="R25" s="59" t="s">
        <v>29</v>
      </c>
      <c r="S25" s="60">
        <f>'Per Tab. V.4.4A nuova'!Q21</f>
        <v>301294.141</v>
      </c>
      <c r="T25" s="60">
        <f>'Per Tab. V.4.4A nuova'!R21</f>
        <v>2488031.3509999998</v>
      </c>
      <c r="U25" s="60">
        <f>'Per Tab. V.4.4A nuova'!S21</f>
        <v>18698494.616</v>
      </c>
      <c r="V25" s="60">
        <f>'Per Tab. V.4.4A nuova'!T21</f>
        <v>1397273.9380000001</v>
      </c>
      <c r="W25" s="60">
        <f>'Per Tab. V.4.4A nuova'!U21</f>
        <v>1075081.632</v>
      </c>
      <c r="X25" s="60">
        <f>'Per Tab. V.4.4A nuova'!V21</f>
        <v>488832.98100000003</v>
      </c>
      <c r="Y25" s="60">
        <f>'Per Tab. V.4.4A nuova'!W21</f>
        <v>1314.43</v>
      </c>
      <c r="Z25" s="62">
        <f t="shared" si="0"/>
        <v>2828271.7020000005</v>
      </c>
      <c r="AA25" s="62">
        <f t="shared" si="1"/>
        <v>1674420.2919999999</v>
      </c>
      <c r="AB25" s="62">
        <f t="shared" si="2"/>
        <v>25286762.912999999</v>
      </c>
      <c r="AC25" s="60">
        <f t="shared" si="4"/>
        <v>29789454.906999998</v>
      </c>
      <c r="AD25" s="60">
        <f>'Per Tab. V.4.4A nuova'!AB21</f>
        <v>332616.75</v>
      </c>
      <c r="AE25" s="63">
        <f t="shared" si="3"/>
        <v>30122071.656999998</v>
      </c>
      <c r="AF25" s="64">
        <f t="shared" si="5"/>
        <v>3.0516406877153015</v>
      </c>
      <c r="AG25" s="1"/>
      <c r="AH25" s="65">
        <f t="shared" si="6"/>
        <v>29789454.906999998</v>
      </c>
      <c r="AI25" s="65">
        <f t="shared" si="7"/>
        <v>30122071.656999998</v>
      </c>
      <c r="AK25" s="59">
        <v>165717</v>
      </c>
      <c r="AL25" s="66">
        <v>32343858</v>
      </c>
      <c r="AM25" s="67" t="s">
        <v>170</v>
      </c>
      <c r="AN25" s="67" t="s">
        <v>111</v>
      </c>
      <c r="AO25" s="67" t="s">
        <v>111</v>
      </c>
      <c r="AP25" s="67">
        <v>32509575</v>
      </c>
    </row>
    <row r="26" spans="1:42" s="59" customFormat="1" ht="13.8" x14ac:dyDescent="0.2">
      <c r="A26" s="59" t="s">
        <v>30</v>
      </c>
      <c r="B26" s="60">
        <f>'Per Tab. V.4.4A nuova'!B22</f>
        <v>78661.421000000002</v>
      </c>
      <c r="C26" s="60">
        <f>'Per Tab. V.4.4A nuova'!C22</f>
        <v>0</v>
      </c>
      <c r="D26" s="60">
        <f>'Per Tab. V.4.4A nuova'!D22</f>
        <v>3024.5729999999999</v>
      </c>
      <c r="E26" s="60">
        <f>'Per Tab. V.4.4A nuova'!E22</f>
        <v>213764.31</v>
      </c>
      <c r="F26" s="60">
        <f>'Per Tab. V.4.4A nuova'!F22</f>
        <v>4047.681</v>
      </c>
      <c r="G26" s="60">
        <f>'Per Tab. V.4.4A nuova'!G22</f>
        <v>3989.181</v>
      </c>
      <c r="H26" s="60">
        <f>'Per Tab. V.4.4A nuova'!H22</f>
        <v>58.5</v>
      </c>
      <c r="I26" s="60">
        <f>'Per Tab. V.4.4A nuova'!I22</f>
        <v>64026.052000000003</v>
      </c>
      <c r="J26" s="60">
        <f>'Per Tab. V.4.4A nuova'!J22</f>
        <v>52280.995000000003</v>
      </c>
      <c r="K26" s="60">
        <f>'Per Tab. V.4.4A nuova'!K22</f>
        <v>112049.31600000001</v>
      </c>
      <c r="L26" s="60">
        <f>'Per Tab. V.4.4A nuova'!L22</f>
        <v>147486.266</v>
      </c>
      <c r="M26" s="60">
        <f>'Per Tab. V.4.4A nuova'!M22</f>
        <v>21651.986000000001</v>
      </c>
      <c r="N26" s="60">
        <f>'Per Tab. V.4.4A nuova'!N22</f>
        <v>102684.503</v>
      </c>
      <c r="O26" s="60">
        <f>'Per Tab. V.4.4A nuova'!O22</f>
        <v>259770.56899999999</v>
      </c>
      <c r="P26" s="60">
        <f>'Per Tab. V.4.4A nuova'!P22</f>
        <v>322444.12800000003</v>
      </c>
      <c r="Q26" s="61"/>
      <c r="R26" s="59" t="s">
        <v>30</v>
      </c>
      <c r="S26" s="60">
        <f>'Per Tab. V.4.4A nuova'!Q22</f>
        <v>13400</v>
      </c>
      <c r="T26" s="60">
        <f>'Per Tab. V.4.4A nuova'!R22</f>
        <v>1963813.753</v>
      </c>
      <c r="U26" s="60">
        <f>'Per Tab. V.4.4A nuova'!S22</f>
        <v>1359697.4129999999</v>
      </c>
      <c r="V26" s="60">
        <f>'Per Tab. V.4.4A nuova'!T22</f>
        <v>1903684.2050000001</v>
      </c>
      <c r="W26" s="60">
        <f>'Per Tab. V.4.4A nuova'!U22</f>
        <v>534032.86300000001</v>
      </c>
      <c r="X26" s="60">
        <f>'Per Tab. V.4.4A nuova'!V22</f>
        <v>179800.23800000001</v>
      </c>
      <c r="Y26" s="60">
        <f>'Per Tab. V.4.4A nuova'!W22</f>
        <v>0</v>
      </c>
      <c r="Z26" s="62">
        <f t="shared" si="0"/>
        <v>527854.348</v>
      </c>
      <c r="AA26" s="62">
        <f t="shared" si="1"/>
        <v>531593.32400000002</v>
      </c>
      <c r="AB26" s="62">
        <f t="shared" si="2"/>
        <v>6276872.5999999996</v>
      </c>
      <c r="AC26" s="60">
        <f t="shared" si="4"/>
        <v>7336320.2719999999</v>
      </c>
      <c r="AD26" s="60">
        <f>'Per Tab. V.4.4A nuova'!AB22</f>
        <v>30226.91</v>
      </c>
      <c r="AE26" s="63">
        <f t="shared" si="3"/>
        <v>7366547.182</v>
      </c>
      <c r="AF26" s="64">
        <f t="shared" si="5"/>
        <v>0.74629844070972484</v>
      </c>
      <c r="AG26" s="1"/>
      <c r="AH26" s="65">
        <f t="shared" si="6"/>
        <v>7336320.2719999999</v>
      </c>
      <c r="AI26" s="65">
        <f t="shared" si="7"/>
        <v>7366547.182</v>
      </c>
      <c r="AK26" s="59">
        <v>20834</v>
      </c>
      <c r="AL26" s="66">
        <v>10144121</v>
      </c>
      <c r="AM26" s="67" t="s">
        <v>171</v>
      </c>
      <c r="AN26" s="67" t="s">
        <v>111</v>
      </c>
      <c r="AO26" s="67" t="s">
        <v>111</v>
      </c>
      <c r="AP26" s="67">
        <v>10164956</v>
      </c>
    </row>
    <row r="27" spans="1:42" s="59" customFormat="1" ht="13.8" x14ac:dyDescent="0.2">
      <c r="A27" s="59" t="s">
        <v>31</v>
      </c>
      <c r="B27" s="60">
        <f>'Per Tab. V.4.4A nuova'!B23</f>
        <v>28878.971000000001</v>
      </c>
      <c r="C27" s="60">
        <f>'Per Tab. V.4.4A nuova'!C23</f>
        <v>0</v>
      </c>
      <c r="D27" s="60">
        <f>'Per Tab. V.4.4A nuova'!D23</f>
        <v>13445.39</v>
      </c>
      <c r="E27" s="60">
        <f>'Per Tab. V.4.4A nuova'!E23</f>
        <v>73797.138999999996</v>
      </c>
      <c r="F27" s="60">
        <f>'Per Tab. V.4.4A nuova'!F23</f>
        <v>0</v>
      </c>
      <c r="G27" s="60">
        <f>'Per Tab. V.4.4A nuova'!G23</f>
        <v>0</v>
      </c>
      <c r="H27" s="60">
        <f>'Per Tab. V.4.4A nuova'!H23</f>
        <v>0</v>
      </c>
      <c r="I27" s="60">
        <f>'Per Tab. V.4.4A nuova'!I23</f>
        <v>77688.28</v>
      </c>
      <c r="J27" s="60">
        <f>'Per Tab. V.4.4A nuova'!J23</f>
        <v>0</v>
      </c>
      <c r="K27" s="60">
        <f>'Per Tab. V.4.4A nuova'!K23</f>
        <v>10668.995999999999</v>
      </c>
      <c r="L27" s="60">
        <f>'Per Tab. V.4.4A nuova'!L23</f>
        <v>41196.737000000001</v>
      </c>
      <c r="M27" s="60">
        <f>'Per Tab. V.4.4A nuova'!M23</f>
        <v>77274.135999999999</v>
      </c>
      <c r="N27" s="60">
        <f>'Per Tab. V.4.4A nuova'!N23</f>
        <v>51824.805</v>
      </c>
      <c r="O27" s="60">
        <f>'Per Tab. V.4.4A nuova'!O23</f>
        <v>191195.79199999999</v>
      </c>
      <c r="P27" s="60">
        <f>'Per Tab. V.4.4A nuova'!P23</f>
        <v>58307.612999999998</v>
      </c>
      <c r="Q27" s="61"/>
      <c r="R27" s="59" t="s">
        <v>31</v>
      </c>
      <c r="S27" s="60">
        <f>'Per Tab. V.4.4A nuova'!Q23</f>
        <v>5539.32</v>
      </c>
      <c r="T27" s="60">
        <f>'Per Tab. V.4.4A nuova'!R23</f>
        <v>508512.70400000003</v>
      </c>
      <c r="U27" s="60">
        <f>'Per Tab. V.4.4A nuova'!S23</f>
        <v>490685.196</v>
      </c>
      <c r="V27" s="60">
        <f>'Per Tab. V.4.4A nuova'!T23</f>
        <v>154751.33799999999</v>
      </c>
      <c r="W27" s="60">
        <f>'Per Tab. V.4.4A nuova'!U23</f>
        <v>5915633.9970000004</v>
      </c>
      <c r="X27" s="60">
        <f>'Per Tab. V.4.4A nuova'!V23</f>
        <v>557107.99800000002</v>
      </c>
      <c r="Y27" s="60">
        <f>'Per Tab. V.4.4A nuova'!W23</f>
        <v>0</v>
      </c>
      <c r="Z27" s="62">
        <f t="shared" si="0"/>
        <v>204478.77600000001</v>
      </c>
      <c r="AA27" s="62">
        <f t="shared" si="1"/>
        <v>361491.47</v>
      </c>
      <c r="AB27" s="62">
        <f t="shared" si="2"/>
        <v>7690538.1660000002</v>
      </c>
      <c r="AC27" s="60">
        <f t="shared" si="4"/>
        <v>8256508.4120000005</v>
      </c>
      <c r="AD27" s="60">
        <f>'Per Tab. V.4.4A nuova'!AB23</f>
        <v>20371.259999999998</v>
      </c>
      <c r="AE27" s="63">
        <f t="shared" si="3"/>
        <v>8276879.6720000003</v>
      </c>
      <c r="AF27" s="64">
        <f t="shared" si="5"/>
        <v>0.83852342767165611</v>
      </c>
      <c r="AG27" s="1"/>
      <c r="AH27" s="65">
        <f t="shared" si="6"/>
        <v>8256508.4120000005</v>
      </c>
      <c r="AI27" s="65">
        <f>+AC27</f>
        <v>8256508.4120000005</v>
      </c>
      <c r="AK27" s="59">
        <v>20188</v>
      </c>
      <c r="AL27" s="66">
        <v>10772561</v>
      </c>
      <c r="AM27" s="67" t="s">
        <v>172</v>
      </c>
      <c r="AN27" s="67" t="s">
        <v>111</v>
      </c>
      <c r="AO27" s="67" t="s">
        <v>111</v>
      </c>
      <c r="AP27" s="67">
        <v>10792749</v>
      </c>
    </row>
    <row r="28" spans="1:42" s="59" customFormat="1" ht="13.8" x14ac:dyDescent="0.2">
      <c r="A28" s="59" t="s">
        <v>32</v>
      </c>
      <c r="B28" s="60">
        <f>'Per Tab. V.4.4A nuova'!B24</f>
        <v>39910.106</v>
      </c>
      <c r="C28" s="60">
        <f>'Per Tab. V.4.4A nuova'!C24</f>
        <v>0</v>
      </c>
      <c r="D28" s="60">
        <f>'Per Tab. V.4.4A nuova'!D24</f>
        <v>109433.85799999999</v>
      </c>
      <c r="E28" s="60">
        <f>'Per Tab. V.4.4A nuova'!E24</f>
        <v>171152.33799999999</v>
      </c>
      <c r="F28" s="60">
        <f>'Per Tab. V.4.4A nuova'!F24</f>
        <v>0</v>
      </c>
      <c r="G28" s="60">
        <f>'Per Tab. V.4.4A nuova'!G24</f>
        <v>0</v>
      </c>
      <c r="H28" s="60">
        <f>'Per Tab. V.4.4A nuova'!H24</f>
        <v>6404.07</v>
      </c>
      <c r="I28" s="60">
        <f>'Per Tab. V.4.4A nuova'!I24</f>
        <v>305384.56400000001</v>
      </c>
      <c r="J28" s="60">
        <f>'Per Tab. V.4.4A nuova'!J24</f>
        <v>0</v>
      </c>
      <c r="K28" s="60">
        <f>'Per Tab. V.4.4A nuova'!K24</f>
        <v>306803.21000000002</v>
      </c>
      <c r="L28" s="60">
        <f>'Per Tab. V.4.4A nuova'!L24</f>
        <v>45404.379000000001</v>
      </c>
      <c r="M28" s="60">
        <f>'Per Tab. V.4.4A nuova'!M24</f>
        <v>0</v>
      </c>
      <c r="N28" s="60">
        <f>'Per Tab. V.4.4A nuova'!N24</f>
        <v>63790.355000000003</v>
      </c>
      <c r="O28" s="60">
        <f>'Per Tab. V.4.4A nuova'!O24</f>
        <v>186352.53</v>
      </c>
      <c r="P28" s="60">
        <f>'Per Tab. V.4.4A nuova'!P24</f>
        <v>32492.61</v>
      </c>
      <c r="Q28" s="61"/>
      <c r="R28" s="59" t="s">
        <v>32</v>
      </c>
      <c r="S28" s="60">
        <f>'Per Tab. V.4.4A nuova'!Q24</f>
        <v>4116.1499999999996</v>
      </c>
      <c r="T28" s="60">
        <f>'Per Tab. V.4.4A nuova'!R24</f>
        <v>549341.64</v>
      </c>
      <c r="U28" s="60">
        <f>'Per Tab. V.4.4A nuova'!S24</f>
        <v>409455.00400000002</v>
      </c>
      <c r="V28" s="60">
        <f>'Per Tab. V.4.4A nuova'!T24</f>
        <v>151406.46599999999</v>
      </c>
      <c r="W28" s="60">
        <f>'Per Tab. V.4.4A nuova'!U24</f>
        <v>545893.755</v>
      </c>
      <c r="X28" s="60">
        <f>'Per Tab. V.4.4A nuova'!V24</f>
        <v>27895932.070999999</v>
      </c>
      <c r="Y28" s="60">
        <f>'Per Tab. V.4.4A nuova'!W24</f>
        <v>4424.9459999999999</v>
      </c>
      <c r="Z28" s="62">
        <f t="shared" si="0"/>
        <v>932684.07599999988</v>
      </c>
      <c r="AA28" s="62">
        <f t="shared" si="1"/>
        <v>295547.26399999997</v>
      </c>
      <c r="AB28" s="62">
        <f t="shared" si="2"/>
        <v>29593062.641999997</v>
      </c>
      <c r="AC28" s="60">
        <f t="shared" si="4"/>
        <v>30821293.981999997</v>
      </c>
      <c r="AD28" s="60">
        <f>'Per Tab. V.4.4A nuova'!AB24</f>
        <v>98262.894</v>
      </c>
      <c r="AE28" s="63">
        <f t="shared" si="3"/>
        <v>30919556.875999998</v>
      </c>
      <c r="AF28" s="64">
        <f t="shared" si="5"/>
        <v>3.1324332165248667</v>
      </c>
      <c r="AG28" s="1"/>
      <c r="AH28" s="65">
        <f t="shared" si="6"/>
        <v>30821293.981999997</v>
      </c>
      <c r="AI28" s="65">
        <f t="shared" si="7"/>
        <v>30919556.875999998</v>
      </c>
      <c r="AK28" s="59">
        <v>194091</v>
      </c>
      <c r="AL28" s="66">
        <v>30010295</v>
      </c>
      <c r="AM28" s="67" t="s">
        <v>173</v>
      </c>
      <c r="AN28" s="67" t="s">
        <v>111</v>
      </c>
      <c r="AO28" s="67" t="s">
        <v>111</v>
      </c>
      <c r="AP28" s="67">
        <v>30204387</v>
      </c>
    </row>
    <row r="29" spans="1:42" s="59" customFormat="1" ht="13.8" x14ac:dyDescent="0.2">
      <c r="A29" s="59" t="s">
        <v>33</v>
      </c>
      <c r="B29" s="60">
        <f>'Per Tab. V.4.4A nuova'!B25</f>
        <v>0</v>
      </c>
      <c r="C29" s="60">
        <f>'Per Tab. V.4.4A nuova'!C25</f>
        <v>0</v>
      </c>
      <c r="D29" s="60">
        <f>'Per Tab. V.4.4A nuova'!D25</f>
        <v>40778.67</v>
      </c>
      <c r="E29" s="60">
        <f>'Per Tab. V.4.4A nuova'!E25</f>
        <v>45768.45</v>
      </c>
      <c r="F29" s="60">
        <f>'Per Tab. V.4.4A nuova'!F25</f>
        <v>0</v>
      </c>
      <c r="G29" s="60">
        <f>'Per Tab. V.4.4A nuova'!G25</f>
        <v>0</v>
      </c>
      <c r="H29" s="60">
        <f>'Per Tab. V.4.4A nuova'!H25</f>
        <v>0</v>
      </c>
      <c r="I29" s="60">
        <f>'Per Tab. V.4.4A nuova'!I25</f>
        <v>26454</v>
      </c>
      <c r="J29" s="60">
        <f>'Per Tab. V.4.4A nuova'!J25</f>
        <v>0</v>
      </c>
      <c r="K29" s="60">
        <f>'Per Tab. V.4.4A nuova'!K25</f>
        <v>121129.886</v>
      </c>
      <c r="L29" s="60">
        <f>'Per Tab. V.4.4A nuova'!L25</f>
        <v>3366.8409999999999</v>
      </c>
      <c r="M29" s="60">
        <f>'Per Tab. V.4.4A nuova'!M25</f>
        <v>0</v>
      </c>
      <c r="N29" s="60">
        <f>'Per Tab. V.4.4A nuova'!N25</f>
        <v>0</v>
      </c>
      <c r="O29" s="60">
        <f>'Per Tab. V.4.4A nuova'!O25</f>
        <v>88193.486999999994</v>
      </c>
      <c r="P29" s="60">
        <f>'Per Tab. V.4.4A nuova'!P25</f>
        <v>2597.8200000000002</v>
      </c>
      <c r="Q29" s="61"/>
      <c r="R29" s="59" t="s">
        <v>33</v>
      </c>
      <c r="S29" s="60">
        <f>'Per Tab. V.4.4A nuova'!Q25</f>
        <v>0</v>
      </c>
      <c r="T29" s="60">
        <f>'Per Tab. V.4.4A nuova'!R25</f>
        <v>0</v>
      </c>
      <c r="U29" s="60">
        <f>'Per Tab. V.4.4A nuova'!S25</f>
        <v>0</v>
      </c>
      <c r="V29" s="60">
        <f>'Per Tab. V.4.4A nuova'!T25</f>
        <v>0</v>
      </c>
      <c r="W29" s="60">
        <f>'Per Tab. V.4.4A nuova'!U25</f>
        <v>0</v>
      </c>
      <c r="X29" s="60">
        <f>'Per Tab. V.4.4A nuova'!V25</f>
        <v>2166.855</v>
      </c>
      <c r="Y29" s="60">
        <f>'Per Tab. V.4.4A nuova'!W25</f>
        <v>16475867.472999999</v>
      </c>
      <c r="Z29" s="62">
        <f t="shared" si="0"/>
        <v>234131.00599999999</v>
      </c>
      <c r="AA29" s="62">
        <f t="shared" si="1"/>
        <v>91560.327999999994</v>
      </c>
      <c r="AB29" s="62">
        <f t="shared" si="2"/>
        <v>16480632.148</v>
      </c>
      <c r="AC29" s="60">
        <f t="shared" si="4"/>
        <v>16806323.482000001</v>
      </c>
      <c r="AD29" s="60">
        <f>'Per Tab. V.4.4A nuova'!AB25</f>
        <v>18103.05</v>
      </c>
      <c r="AE29" s="63">
        <f t="shared" si="3"/>
        <v>16824426.532000002</v>
      </c>
      <c r="AF29" s="64">
        <f t="shared" si="5"/>
        <v>1.7044679110109211</v>
      </c>
      <c r="AH29" s="65">
        <f t="shared" si="6"/>
        <v>16806323.482000001</v>
      </c>
      <c r="AI29" s="65">
        <f t="shared" si="7"/>
        <v>16824426.532000002</v>
      </c>
      <c r="AK29" s="59">
        <v>71443</v>
      </c>
      <c r="AL29" s="66">
        <v>13456045</v>
      </c>
      <c r="AM29" s="67" t="s">
        <v>174</v>
      </c>
      <c r="AN29" s="67" t="s">
        <v>111</v>
      </c>
      <c r="AO29" s="67" t="s">
        <v>111</v>
      </c>
      <c r="AP29" s="67">
        <v>13527488</v>
      </c>
    </row>
    <row r="30" spans="1:42" s="59" customFormat="1" ht="12.6" x14ac:dyDescent="0.25">
      <c r="A30" s="59" t="s">
        <v>83</v>
      </c>
      <c r="B30" s="60">
        <f>'Per Tab. V.4.4A nuova'!B26</f>
        <v>85332612.659999996</v>
      </c>
      <c r="C30" s="60">
        <f>'Per Tab. V.4.4A nuova'!C26</f>
        <v>1132888.7</v>
      </c>
      <c r="D30" s="60">
        <f>'Per Tab. V.4.4A nuova'!D26</f>
        <v>23480149.734999999</v>
      </c>
      <c r="E30" s="60">
        <f>'Per Tab. V.4.4A nuova'!E26</f>
        <v>207376342.29699999</v>
      </c>
      <c r="F30" s="60">
        <f>'Per Tab. V.4.4A nuova'!F26</f>
        <v>36893976.594999999</v>
      </c>
      <c r="G30" s="60">
        <f>'Per Tab. V.4.4A nuova'!G26</f>
        <v>20055947.556000002</v>
      </c>
      <c r="H30" s="60">
        <f>'Per Tab. V.4.4A nuova'!H26</f>
        <v>16838329.107999999</v>
      </c>
      <c r="I30" s="60">
        <f>'Per Tab. V.4.4A nuova'!I26</f>
        <v>131112096.265</v>
      </c>
      <c r="J30" s="60">
        <f>'Per Tab. V.4.4A nuova'!J26</f>
        <v>22849291.868000001</v>
      </c>
      <c r="K30" s="60">
        <f>'Per Tab. V.4.4A nuova'!K26</f>
        <v>111304927.536</v>
      </c>
      <c r="L30" s="60">
        <f>'Per Tab. V.4.4A nuova'!L26</f>
        <v>16689494.225</v>
      </c>
      <c r="M30" s="60">
        <f>'Per Tab. V.4.4A nuova'!M26</f>
        <v>3803871.5780000002</v>
      </c>
      <c r="N30" s="60">
        <f>'Per Tab. V.4.4A nuova'!N26</f>
        <v>5958853.4740000004</v>
      </c>
      <c r="O30" s="60">
        <f>'Per Tab. V.4.4A nuova'!O26</f>
        <v>6570617.3679999998</v>
      </c>
      <c r="P30" s="60">
        <f>'Per Tab. V.4.4A nuova'!P26</f>
        <v>2463907.523</v>
      </c>
      <c r="Q30" s="63"/>
      <c r="R30" s="59" t="s">
        <v>83</v>
      </c>
      <c r="S30" s="60">
        <f>'Per Tab. V.4.4A nuova'!Q26</f>
        <v>312781.10200000001</v>
      </c>
      <c r="T30" s="60">
        <f>'Per Tab. V.4.4A nuova'!R26</f>
        <v>3884456.3450000002</v>
      </c>
      <c r="U30" s="60">
        <f>'Per Tab. V.4.4A nuova'!S26</f>
        <v>2456868.986</v>
      </c>
      <c r="V30" s="60">
        <f>'Per Tab. V.4.4A nuova'!T26</f>
        <v>434787.64600000001</v>
      </c>
      <c r="W30" s="60">
        <f>'Per Tab. V.4.4A nuova'!U26</f>
        <v>446094.28200000001</v>
      </c>
      <c r="X30" s="60">
        <f>'Per Tab. V.4.4A nuova'!V26</f>
        <v>824144.53399999999</v>
      </c>
      <c r="Y30" s="60">
        <f>'Per Tab. V.4.4A nuova'!W26</f>
        <v>243544.535</v>
      </c>
      <c r="Z30" s="62">
        <f t="shared" si="0"/>
        <v>619482285.65600002</v>
      </c>
      <c r="AA30" s="62">
        <f t="shared" si="1"/>
        <v>33022836.645</v>
      </c>
      <c r="AB30" s="62">
        <f t="shared" si="2"/>
        <v>11066584.953</v>
      </c>
      <c r="AC30" s="60">
        <f t="shared" si="4"/>
        <v>663571707.25399995</v>
      </c>
      <c r="AD30" s="60">
        <f>'Per Tab. V.4.4A nuova'!AB26</f>
        <v>12724330.628</v>
      </c>
      <c r="AE30" s="62">
        <f>AE8+AE9+AE10+AE11+AE12+AE15+AE16+AE17</f>
        <v>676296037.88200009</v>
      </c>
      <c r="AF30" s="64">
        <f t="shared" ref="AF30:AF35" si="8">AE30/$AE$35*100</f>
        <v>68.51495905201979</v>
      </c>
    </row>
    <row r="31" spans="1:42" s="59" customFormat="1" ht="12.6" x14ac:dyDescent="0.25">
      <c r="A31" s="59" t="s">
        <v>84</v>
      </c>
      <c r="B31" s="60">
        <f>'Per Tab. V.4.4A nuova'!B27</f>
        <v>2560545.2429999998</v>
      </c>
      <c r="C31" s="60">
        <f>'Per Tab. V.4.4A nuova'!C27</f>
        <v>24323.59</v>
      </c>
      <c r="D31" s="60">
        <f>'Per Tab. V.4.4A nuova'!D27</f>
        <v>2201112.2450000001</v>
      </c>
      <c r="E31" s="60">
        <f>'Per Tab. V.4.4A nuova'!E27</f>
        <v>8924142.3819999993</v>
      </c>
      <c r="F31" s="60">
        <f>'Per Tab. V.4.4A nuova'!F27</f>
        <v>550462.51</v>
      </c>
      <c r="G31" s="60">
        <f>'Per Tab. V.4.4A nuova'!G27</f>
        <v>105843.549</v>
      </c>
      <c r="H31" s="60">
        <f>'Per Tab. V.4.4A nuova'!H27</f>
        <v>444618.96100000001</v>
      </c>
      <c r="I31" s="60">
        <f>'Per Tab. V.4.4A nuova'!I27</f>
        <v>6237858.0690000001</v>
      </c>
      <c r="J31" s="60">
        <f>'Per Tab. V.4.4A nuova'!J27</f>
        <v>708925.67700000003</v>
      </c>
      <c r="K31" s="60">
        <f>'Per Tab. V.4.4A nuova'!K27</f>
        <v>10431224.664999999</v>
      </c>
      <c r="L31" s="60">
        <f>'Per Tab. V.4.4A nuova'!L27</f>
        <v>42146390.656999998</v>
      </c>
      <c r="M31" s="60">
        <f>'Per Tab. V.4.4A nuova'!M27</f>
        <v>11782273.192</v>
      </c>
      <c r="N31" s="60">
        <f>'Per Tab. V.4.4A nuova'!N27</f>
        <v>13933567.357000001</v>
      </c>
      <c r="O31" s="60">
        <f>'Per Tab. V.4.4A nuova'!O27</f>
        <v>32005497.879000001</v>
      </c>
      <c r="P31" s="60">
        <f>'Per Tab. V.4.4A nuova'!P27</f>
        <v>2875681.878</v>
      </c>
      <c r="Q31" s="63"/>
      <c r="R31" s="59" t="s">
        <v>84</v>
      </c>
      <c r="S31" s="60">
        <f>'Per Tab. V.4.4A nuova'!Q27</f>
        <v>452686.55200000003</v>
      </c>
      <c r="T31" s="60">
        <f>'Per Tab. V.4.4A nuova'!R27</f>
        <v>4508865.5350000001</v>
      </c>
      <c r="U31" s="60">
        <f>'Per Tab. V.4.4A nuova'!S27</f>
        <v>1815207.1669999999</v>
      </c>
      <c r="V31" s="60">
        <f>'Per Tab. V.4.4A nuova'!T27</f>
        <v>395073.038</v>
      </c>
      <c r="W31" s="60">
        <f>'Per Tab. V.4.4A nuova'!U27</f>
        <v>508137.087</v>
      </c>
      <c r="X31" s="60">
        <f>'Per Tab. V.4.4A nuova'!V27</f>
        <v>361534.60800000001</v>
      </c>
      <c r="Y31" s="60">
        <f>'Per Tab. V.4.4A nuova'!W27</f>
        <v>146979.91899999999</v>
      </c>
      <c r="Z31" s="62">
        <f t="shared" si="0"/>
        <v>31638594.380999997</v>
      </c>
      <c r="AA31" s="62">
        <f t="shared" si="1"/>
        <v>99867729.085000008</v>
      </c>
      <c r="AB31" s="62">
        <f t="shared" si="2"/>
        <v>11064165.784</v>
      </c>
      <c r="AC31" s="60">
        <f t="shared" si="4"/>
        <v>142570489.25</v>
      </c>
      <c r="AD31" s="60">
        <f>'Per Tab. V.4.4A nuova'!AB27</f>
        <v>942850.85900000005</v>
      </c>
      <c r="AE31" s="62">
        <f>AE18+AE19+AE20+AE21</f>
        <v>143513340.109</v>
      </c>
      <c r="AF31" s="64">
        <f t="shared" si="8"/>
        <v>14.539210745313206</v>
      </c>
    </row>
    <row r="32" spans="1:42" s="59" customFormat="1" ht="12.6" x14ac:dyDescent="0.25">
      <c r="A32" s="59" t="s">
        <v>34</v>
      </c>
      <c r="B32" s="60">
        <f>'Per Tab. V.4.4A nuova'!B28</f>
        <v>1000612.35</v>
      </c>
      <c r="C32" s="60">
        <f>'Per Tab. V.4.4A nuova'!C28</f>
        <v>13154.516</v>
      </c>
      <c r="D32" s="60">
        <f>'Per Tab. V.4.4A nuova'!D28</f>
        <v>376721.196</v>
      </c>
      <c r="E32" s="60">
        <f>'Per Tab. V.4.4A nuova'!E28</f>
        <v>3473993.321</v>
      </c>
      <c r="F32" s="60">
        <f>'Per Tab. V.4.4A nuova'!F28</f>
        <v>104262.768</v>
      </c>
      <c r="G32" s="60">
        <f>'Per Tab. V.4.4A nuova'!G28</f>
        <v>80148.75</v>
      </c>
      <c r="H32" s="60">
        <f>'Per Tab. V.4.4A nuova'!H28</f>
        <v>30518.088</v>
      </c>
      <c r="I32" s="60">
        <f>'Per Tab. V.4.4A nuova'!I28</f>
        <v>2296035.5</v>
      </c>
      <c r="J32" s="60">
        <f>'Per Tab. V.4.4A nuova'!J28</f>
        <v>297764.364</v>
      </c>
      <c r="K32" s="60">
        <f>'Per Tab. V.4.4A nuova'!K28</f>
        <v>3225659.9819999998</v>
      </c>
      <c r="L32" s="60">
        <f>'Per Tab. V.4.4A nuova'!L28</f>
        <v>1717704.966</v>
      </c>
      <c r="M32" s="60">
        <f>'Per Tab. V.4.4A nuova'!M28</f>
        <v>1249289.7649999999</v>
      </c>
      <c r="N32" s="60">
        <f>'Per Tab. V.4.4A nuova'!N28</f>
        <v>2002455.629</v>
      </c>
      <c r="O32" s="60">
        <f>'Per Tab. V.4.4A nuova'!O28</f>
        <v>7747277.4349999996</v>
      </c>
      <c r="P32" s="60">
        <f>'Per Tab. V.4.4A nuova'!P28</f>
        <v>9540521.9189999998</v>
      </c>
      <c r="Q32" s="63"/>
      <c r="R32" s="59" t="s">
        <v>34</v>
      </c>
      <c r="S32" s="60">
        <f>'Per Tab. V.4.4A nuova'!Q28</f>
        <v>3248884.6359999999</v>
      </c>
      <c r="T32" s="60">
        <f>'Per Tab. V.4.4A nuova'!R28</f>
        <v>30390746.903000001</v>
      </c>
      <c r="U32" s="60">
        <f>'Per Tab. V.4.4A nuova'!S28</f>
        <v>24958315.440000001</v>
      </c>
      <c r="V32" s="60">
        <f>'Per Tab. V.4.4A nuova'!T28</f>
        <v>5491089.2369999997</v>
      </c>
      <c r="W32" s="60">
        <f>'Per Tab. V.4.4A nuova'!U28</f>
        <v>9116226.9069999997</v>
      </c>
      <c r="X32" s="60">
        <f>'Per Tab. V.4.4A nuova'!V28</f>
        <v>30028913.403000001</v>
      </c>
      <c r="Y32" s="60">
        <f>'Per Tab. V.4.4A nuova'!W28</f>
        <v>16496056.331</v>
      </c>
      <c r="Z32" s="62">
        <f t="shared" si="0"/>
        <v>10788203.997</v>
      </c>
      <c r="AA32" s="62">
        <f t="shared" si="1"/>
        <v>12716727.794999998</v>
      </c>
      <c r="AB32" s="62">
        <f t="shared" si="2"/>
        <v>129270754.77600001</v>
      </c>
      <c r="AC32" s="60">
        <f t="shared" si="4"/>
        <v>152775686.56800002</v>
      </c>
      <c r="AD32" s="60">
        <f>'Per Tab. V.4.4A nuova'!AB28</f>
        <v>945543.08299999998</v>
      </c>
      <c r="AE32" s="60">
        <f>AC32+AD32</f>
        <v>153721229.65100002</v>
      </c>
      <c r="AF32" s="64">
        <f t="shared" si="8"/>
        <v>15.573363091034478</v>
      </c>
    </row>
    <row r="33" spans="1:33" s="59" customFormat="1" ht="18.75" customHeight="1" x14ac:dyDescent="0.25">
      <c r="A33" s="59" t="s">
        <v>35</v>
      </c>
      <c r="B33" s="60">
        <f>'Per Tab. V.4.4A nuova'!B29</f>
        <v>88893770.253000006</v>
      </c>
      <c r="C33" s="60">
        <f>'Per Tab. V.4.4A nuova'!C29</f>
        <v>1170366.8060000001</v>
      </c>
      <c r="D33" s="60">
        <f>'Per Tab. V.4.4A nuova'!D29</f>
        <v>26057983.175999999</v>
      </c>
      <c r="E33" s="60">
        <f>'Per Tab. V.4.4A nuova'!E29</f>
        <v>219774478</v>
      </c>
      <c r="F33" s="60">
        <f>'Per Tab. V.4.4A nuova'!F29</f>
        <v>37548701.873000003</v>
      </c>
      <c r="G33" s="60">
        <f>'Per Tab. V.4.4A nuova'!G29</f>
        <v>20241939.855</v>
      </c>
      <c r="H33" s="60">
        <f>'Per Tab. V.4.4A nuova'!H29</f>
        <v>17313466.157000002</v>
      </c>
      <c r="I33" s="60">
        <f>'Per Tab. V.4.4A nuova'!I29</f>
        <v>139645989.83399999</v>
      </c>
      <c r="J33" s="60">
        <f>'Per Tab. V.4.4A nuova'!J29</f>
        <v>23855981.909000002</v>
      </c>
      <c r="K33" s="60">
        <f>'Per Tab. V.4.4A nuova'!K29</f>
        <v>124961812.183</v>
      </c>
      <c r="L33" s="60">
        <f>'Per Tab. V.4.4A nuova'!L29</f>
        <v>60553589.847999997</v>
      </c>
      <c r="M33" s="60">
        <f>'Per Tab. V.4.4A nuova'!M29</f>
        <v>16835434.535</v>
      </c>
      <c r="N33" s="60">
        <f>'Per Tab. V.4.4A nuova'!N29</f>
        <v>21894876.460000001</v>
      </c>
      <c r="O33" s="60">
        <f>'Per Tab. V.4.4A nuova'!O29</f>
        <v>46323392.681999996</v>
      </c>
      <c r="P33" s="60">
        <f>'Per Tab. V.4.4A nuova'!P29</f>
        <v>14880111.32</v>
      </c>
      <c r="Q33" s="63"/>
      <c r="R33" s="59" t="s">
        <v>35</v>
      </c>
      <c r="S33" s="60">
        <f>'Per Tab. V.4.4A nuova'!Q29</f>
        <v>4014352.29</v>
      </c>
      <c r="T33" s="60">
        <f>'Per Tab. V.4.4A nuova'!R29</f>
        <v>38784068.783</v>
      </c>
      <c r="U33" s="60">
        <f>'Per Tab. V.4.4A nuova'!S29</f>
        <v>29230391.592999998</v>
      </c>
      <c r="V33" s="60">
        <f>'Per Tab. V.4.4A nuova'!T29</f>
        <v>6320949.9210000001</v>
      </c>
      <c r="W33" s="60">
        <f>'Per Tab. V.4.4A nuova'!U29</f>
        <v>10070458.276000001</v>
      </c>
      <c r="X33" s="60">
        <f>'Per Tab. V.4.4A nuova'!V29</f>
        <v>31214592.545000002</v>
      </c>
      <c r="Y33" s="60">
        <f>'Per Tab. V.4.4A nuova'!W29</f>
        <v>16886580.785</v>
      </c>
      <c r="Z33" s="63">
        <f t="shared" ref="Z33:AB33" si="9">Z30+Z31+Z32</f>
        <v>661909084.03400004</v>
      </c>
      <c r="AA33" s="63">
        <f t="shared" si="9"/>
        <v>145607293.52500001</v>
      </c>
      <c r="AB33" s="63">
        <f t="shared" si="9"/>
        <v>151401505.51300001</v>
      </c>
      <c r="AC33" s="60">
        <f t="shared" si="4"/>
        <v>958917883.07200003</v>
      </c>
      <c r="AD33" s="60">
        <f>'Per Tab. V.4.4A nuova'!AB29</f>
        <v>14612724.57</v>
      </c>
      <c r="AE33" s="60">
        <f>AC33+AD33</f>
        <v>973530607.64200008</v>
      </c>
      <c r="AF33" s="64">
        <f t="shared" si="8"/>
        <v>98.627532888367469</v>
      </c>
    </row>
    <row r="34" spans="1:33" s="59" customFormat="1" ht="12.6" x14ac:dyDescent="0.25">
      <c r="A34" s="59" t="s">
        <v>36</v>
      </c>
      <c r="B34" s="60">
        <f>'Per Tab. V.4.4A nuova'!B30</f>
        <v>1994244.182</v>
      </c>
      <c r="C34" s="60">
        <f>'Per Tab. V.4.4A nuova'!C30</f>
        <v>61130.521999999997</v>
      </c>
      <c r="D34" s="60">
        <f>'Per Tab. V.4.4A nuova'!D30</f>
        <v>411461.15700000001</v>
      </c>
      <c r="E34" s="60">
        <f>'Per Tab. V.4.4A nuova'!E30</f>
        <v>2351112.9180000001</v>
      </c>
      <c r="F34" s="60">
        <f>'Per Tab. V.4.4A nuova'!F30</f>
        <v>1509856.2</v>
      </c>
      <c r="G34" s="60">
        <f>'Per Tab. V.4.4A nuova'!G30</f>
        <v>1067509.2879999999</v>
      </c>
      <c r="H34" s="60">
        <f>'Per Tab. V.4.4A nuova'!H30</f>
        <v>442346.91200000001</v>
      </c>
      <c r="I34" s="60">
        <f>'Per Tab. V.4.4A nuova'!I30</f>
        <v>1343055.102</v>
      </c>
      <c r="J34" s="60">
        <f>'Per Tab. V.4.4A nuova'!J30</f>
        <v>591295.31400000001</v>
      </c>
      <c r="K34" s="60">
        <f>'Per Tab. V.4.4A nuova'!K30</f>
        <v>971377.44200000004</v>
      </c>
      <c r="L34" s="60">
        <f>'Per Tab. V.4.4A nuova'!L30</f>
        <v>196101.4</v>
      </c>
      <c r="M34" s="60">
        <f>'Per Tab. V.4.4A nuova'!M30</f>
        <v>23903.468000000001</v>
      </c>
      <c r="N34" s="60">
        <f>'Per Tab. V.4.4A nuova'!N30</f>
        <v>122835.031</v>
      </c>
      <c r="O34" s="60">
        <f>'Per Tab. V.4.4A nuova'!O30</f>
        <v>249264.97899999999</v>
      </c>
      <c r="P34" s="60">
        <f>'Per Tab. V.4.4A nuova'!P30</f>
        <v>128118.25</v>
      </c>
      <c r="Q34" s="63"/>
      <c r="R34" s="59" t="s">
        <v>36</v>
      </c>
      <c r="S34" s="60">
        <f>'Per Tab. V.4.4A nuova'!Q30</f>
        <v>9541.3130000000001</v>
      </c>
      <c r="T34" s="60">
        <f>'Per Tab. V.4.4A nuova'!R30</f>
        <v>215695.03400000001</v>
      </c>
      <c r="U34" s="60">
        <f>'Per Tab. V.4.4A nuova'!S30</f>
        <v>125681.458</v>
      </c>
      <c r="V34" s="60">
        <f>'Per Tab. V.4.4A nuova'!T30</f>
        <v>2007</v>
      </c>
      <c r="W34" s="60">
        <f>'Per Tab. V.4.4A nuova'!U30</f>
        <v>2260.2779999999998</v>
      </c>
      <c r="X34" s="60">
        <f>'Per Tab. V.4.4A nuova'!V30</f>
        <v>25713.342000000001</v>
      </c>
      <c r="Y34" s="60">
        <f>'Per Tab. V.4.4A nuova'!W30</f>
        <v>25114.945</v>
      </c>
      <c r="Z34" s="62">
        <f t="shared" si="0"/>
        <v>9233532.8370000012</v>
      </c>
      <c r="AA34" s="62">
        <f t="shared" si="1"/>
        <v>592104.87800000003</v>
      </c>
      <c r="AB34" s="62">
        <f t="shared" si="2"/>
        <v>534131.62</v>
      </c>
      <c r="AC34" s="60">
        <f t="shared" si="4"/>
        <v>10359769.335000001</v>
      </c>
      <c r="AD34" s="60">
        <f>'Per Tab. V.4.4A nuova'!AB30</f>
        <v>3187562.5869999998</v>
      </c>
      <c r="AE34" s="60">
        <f>AC34+AD34</f>
        <v>13547331.922</v>
      </c>
      <c r="AF34" s="64">
        <f t="shared" si="8"/>
        <v>1.3724683273420295</v>
      </c>
    </row>
    <row r="35" spans="1:33" s="76" customFormat="1" ht="18" customHeight="1" x14ac:dyDescent="0.25">
      <c r="A35" s="72" t="s">
        <v>3</v>
      </c>
      <c r="B35" s="73">
        <f t="shared" ref="B35:O35" si="10">B33+B34</f>
        <v>90888014.435000002</v>
      </c>
      <c r="C35" s="73">
        <f t="shared" si="10"/>
        <v>1231497.3280000002</v>
      </c>
      <c r="D35" s="73">
        <f t="shared" si="10"/>
        <v>26469444.333000001</v>
      </c>
      <c r="E35" s="73">
        <f t="shared" si="10"/>
        <v>222125590.91800001</v>
      </c>
      <c r="F35" s="73">
        <f t="shared" si="10"/>
        <v>39058558.073000006</v>
      </c>
      <c r="G35" s="73">
        <f t="shared" si="10"/>
        <v>21309449.142999999</v>
      </c>
      <c r="H35" s="73">
        <f t="shared" si="10"/>
        <v>17755813.069000002</v>
      </c>
      <c r="I35" s="73">
        <f t="shared" si="10"/>
        <v>140989044.93599999</v>
      </c>
      <c r="J35" s="73">
        <f t="shared" si="10"/>
        <v>24447277.223000001</v>
      </c>
      <c r="K35" s="73">
        <f t="shared" si="10"/>
        <v>125933189.625</v>
      </c>
      <c r="L35" s="73">
        <f t="shared" si="10"/>
        <v>60749691.247999996</v>
      </c>
      <c r="M35" s="73">
        <f t="shared" si="10"/>
        <v>16859338.002999999</v>
      </c>
      <c r="N35" s="73">
        <f t="shared" si="10"/>
        <v>22017711.491</v>
      </c>
      <c r="O35" s="73">
        <f t="shared" si="10"/>
        <v>46572657.660999998</v>
      </c>
      <c r="P35" s="73">
        <f>P33+P34</f>
        <v>15008229.57</v>
      </c>
      <c r="Q35" s="74"/>
      <c r="R35" s="73" t="s">
        <v>3</v>
      </c>
      <c r="S35" s="73">
        <f t="shared" ref="S35:AB35" si="11">S33+S34</f>
        <v>4023893.6030000001</v>
      </c>
      <c r="T35" s="73">
        <f t="shared" si="11"/>
        <v>38999763.817000002</v>
      </c>
      <c r="U35" s="73">
        <f t="shared" si="11"/>
        <v>29356073.050999999</v>
      </c>
      <c r="V35" s="73">
        <f t="shared" si="11"/>
        <v>6322956.9210000001</v>
      </c>
      <c r="W35" s="73">
        <f>W33</f>
        <v>10070458.276000001</v>
      </c>
      <c r="X35" s="73">
        <f t="shared" si="11"/>
        <v>31240305.887000002</v>
      </c>
      <c r="Y35" s="73">
        <f t="shared" si="11"/>
        <v>16911695.73</v>
      </c>
      <c r="Z35" s="73">
        <f t="shared" si="11"/>
        <v>671142616.87100005</v>
      </c>
      <c r="AA35" s="73">
        <f t="shared" si="11"/>
        <v>146199398.403</v>
      </c>
      <c r="AB35" s="73">
        <f t="shared" si="11"/>
        <v>151935637.13300002</v>
      </c>
      <c r="AC35" s="73">
        <f>AC33+AC34-10</f>
        <v>969277642.40700006</v>
      </c>
      <c r="AD35" s="73">
        <f>AD33+AD34-2</f>
        <v>17800285.157000002</v>
      </c>
      <c r="AE35" s="73">
        <f>AC35+AD35</f>
        <v>987077927.56400001</v>
      </c>
      <c r="AF35" s="75">
        <f t="shared" si="8"/>
        <v>100</v>
      </c>
      <c r="AG35" s="72"/>
    </row>
    <row r="36" spans="1:33" ht="15" customHeight="1" x14ac:dyDescent="0.25">
      <c r="A36" s="37"/>
      <c r="B36" s="23"/>
      <c r="C36" s="23"/>
      <c r="D36" s="23"/>
      <c r="E36" s="23"/>
      <c r="R36" s="37" t="s">
        <v>217</v>
      </c>
      <c r="AE36" s="77"/>
    </row>
    <row r="37" spans="1:33" x14ac:dyDescent="0.25">
      <c r="A37" s="39"/>
      <c r="B37" s="38"/>
      <c r="R37" s="39" t="s">
        <v>93</v>
      </c>
      <c r="Z37" s="38"/>
      <c r="AA37" s="38"/>
      <c r="AB37" s="38"/>
      <c r="AC37" s="38"/>
      <c r="AD37" s="38"/>
      <c r="AE37" s="38"/>
      <c r="AF37" s="78"/>
      <c r="AG37" s="38"/>
    </row>
    <row r="38" spans="1:33" x14ac:dyDescent="0.25">
      <c r="A38" s="39"/>
      <c r="B38" s="38"/>
      <c r="C38" s="38"/>
      <c r="D38" s="38"/>
      <c r="E38" s="38"/>
      <c r="F38" s="38"/>
      <c r="G38" s="38"/>
      <c r="H38" s="38"/>
      <c r="I38" s="38"/>
      <c r="J38" s="38"/>
      <c r="R38" s="39" t="s">
        <v>214</v>
      </c>
      <c r="Z38" s="38"/>
      <c r="AA38" s="38"/>
      <c r="AB38" s="38"/>
      <c r="AC38" s="38"/>
      <c r="AD38" s="38"/>
      <c r="AE38" s="38"/>
    </row>
    <row r="39" spans="1:33" x14ac:dyDescent="0.25">
      <c r="A39" s="41"/>
      <c r="B39" s="38"/>
      <c r="C39" s="38"/>
      <c r="D39" s="38"/>
      <c r="E39" s="38"/>
      <c r="F39" s="38"/>
      <c r="G39" s="38"/>
      <c r="H39" s="38"/>
      <c r="I39" s="38"/>
      <c r="J39" s="38"/>
      <c r="R39" s="41" t="s">
        <v>230</v>
      </c>
      <c r="Z39" s="38"/>
      <c r="AA39" s="38"/>
      <c r="AB39" s="38"/>
      <c r="AC39" s="38"/>
      <c r="AD39" s="38"/>
      <c r="AE39" s="38"/>
    </row>
  </sheetData>
  <mergeCells count="31">
    <mergeCell ref="AG4:AG6"/>
    <mergeCell ref="A1:N1"/>
    <mergeCell ref="D5:D6"/>
    <mergeCell ref="S5:S6"/>
    <mergeCell ref="M5:M6"/>
    <mergeCell ref="N5:N6"/>
    <mergeCell ref="O5:O6"/>
    <mergeCell ref="P5:P6"/>
    <mergeCell ref="I5:I6"/>
    <mergeCell ref="B4:P4"/>
    <mergeCell ref="A4:A6"/>
    <mergeCell ref="R4:R6"/>
    <mergeCell ref="B5:B6"/>
    <mergeCell ref="E5:E6"/>
    <mergeCell ref="H5:H6"/>
    <mergeCell ref="L5:L6"/>
    <mergeCell ref="AF5:AF6"/>
    <mergeCell ref="AD5:AD6"/>
    <mergeCell ref="W5:W6"/>
    <mergeCell ref="X5:X6"/>
    <mergeCell ref="R1:Z1"/>
    <mergeCell ref="AE5:AE6"/>
    <mergeCell ref="AA5:AA6"/>
    <mergeCell ref="AB5:AB6"/>
    <mergeCell ref="AC5:AC6"/>
    <mergeCell ref="U5:U6"/>
    <mergeCell ref="V5:V6"/>
    <mergeCell ref="T4:AF4"/>
    <mergeCell ref="Y5:Y6"/>
    <mergeCell ref="Z5:Z6"/>
    <mergeCell ref="T5:T6"/>
  </mergeCells>
  <phoneticPr fontId="0" type="noConversion"/>
  <pageMargins left="0.17" right="0.19" top="1" bottom="1" header="0.5" footer="0.5"/>
  <pageSetup paperSize="8" scale="61" fitToWidth="2" orientation="landscape" r:id="rId1"/>
  <headerFooter alignWithMargins="0"/>
  <colBreaks count="1" manualBreakCount="1">
    <brk id="16" max="3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E518E-9521-4957-84E1-6197455362A9}">
  <sheetPr>
    <tabColor rgb="FF92D050"/>
  </sheetPr>
  <dimension ref="A1:AC31"/>
  <sheetViews>
    <sheetView workbookViewId="0">
      <selection sqref="A1:XFD1048576"/>
    </sheetView>
  </sheetViews>
  <sheetFormatPr defaultColWidth="9.109375" defaultRowHeight="13.2" x14ac:dyDescent="0.25"/>
  <cols>
    <col min="1" max="1" width="27.109375" bestFit="1" customWidth="1"/>
    <col min="2" max="2" width="29.5546875" bestFit="1" customWidth="1"/>
    <col min="3" max="3" width="22.44140625" bestFit="1" customWidth="1"/>
    <col min="4" max="4" width="23.5546875" bestFit="1" customWidth="1"/>
    <col min="5" max="5" width="24.88671875" bestFit="1" customWidth="1"/>
    <col min="6" max="8" width="23.5546875" bestFit="1" customWidth="1"/>
    <col min="9" max="9" width="24.88671875" bestFit="1" customWidth="1"/>
    <col min="10" max="10" width="27.109375" bestFit="1" customWidth="1"/>
    <col min="11" max="11" width="24.88671875" bestFit="1" customWidth="1"/>
    <col min="12" max="15" width="23.5546875" bestFit="1" customWidth="1"/>
    <col min="16" max="17" width="22.44140625" bestFit="1" customWidth="1"/>
    <col min="18" max="19" width="23.5546875" bestFit="1" customWidth="1"/>
    <col min="20" max="20" width="22.44140625" bestFit="1" customWidth="1"/>
    <col min="21" max="23" width="23.5546875" bestFit="1" customWidth="1"/>
    <col min="24" max="27" width="24.88671875" bestFit="1" customWidth="1"/>
    <col min="28" max="28" width="23.5546875" bestFit="1" customWidth="1"/>
    <col min="29" max="29" width="24.88671875" bestFit="1" customWidth="1"/>
  </cols>
  <sheetData>
    <row r="1" spans="1:29" ht="15" x14ac:dyDescent="0.25">
      <c r="A1" s="168" t="s">
        <v>349</v>
      </c>
    </row>
    <row r="2" spans="1:29" x14ac:dyDescent="0.25">
      <c r="A2" s="175" t="s">
        <v>252</v>
      </c>
      <c r="B2" s="200" t="s">
        <v>253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</row>
    <row r="3" spans="1:29" x14ac:dyDescent="0.25">
      <c r="A3" s="169"/>
      <c r="B3" s="175" t="s">
        <v>17</v>
      </c>
      <c r="C3" s="175" t="s">
        <v>254</v>
      </c>
      <c r="D3" s="175" t="s">
        <v>21</v>
      </c>
      <c r="E3" s="175" t="s">
        <v>19</v>
      </c>
      <c r="F3" s="175" t="s">
        <v>255</v>
      </c>
      <c r="G3" s="175" t="s">
        <v>56</v>
      </c>
      <c r="H3" s="175" t="s">
        <v>55</v>
      </c>
      <c r="I3" s="175" t="s">
        <v>20</v>
      </c>
      <c r="J3" s="175" t="s">
        <v>38</v>
      </c>
      <c r="K3" s="175" t="s">
        <v>256</v>
      </c>
      <c r="L3" s="175" t="s">
        <v>22</v>
      </c>
      <c r="M3" s="175" t="s">
        <v>23</v>
      </c>
      <c r="N3" s="175" t="s">
        <v>24</v>
      </c>
      <c r="O3" s="175" t="s">
        <v>25</v>
      </c>
      <c r="P3" s="175" t="s">
        <v>26</v>
      </c>
      <c r="Q3" s="175" t="s">
        <v>27</v>
      </c>
      <c r="R3" s="175" t="s">
        <v>28</v>
      </c>
      <c r="S3" s="175" t="s">
        <v>29</v>
      </c>
      <c r="T3" s="175" t="s">
        <v>30</v>
      </c>
      <c r="U3" s="175" t="s">
        <v>31</v>
      </c>
      <c r="V3" s="175" t="s">
        <v>32</v>
      </c>
      <c r="W3" s="175" t="s">
        <v>33</v>
      </c>
      <c r="X3" s="175" t="s">
        <v>83</v>
      </c>
      <c r="Y3" s="175" t="s">
        <v>84</v>
      </c>
      <c r="Z3" s="175" t="s">
        <v>34</v>
      </c>
      <c r="AA3" s="175" t="s">
        <v>35</v>
      </c>
      <c r="AB3" s="175" t="s">
        <v>36</v>
      </c>
      <c r="AC3" s="175" t="s">
        <v>3</v>
      </c>
    </row>
    <row r="4" spans="1:29" x14ac:dyDescent="0.25">
      <c r="A4" s="170" t="s">
        <v>17</v>
      </c>
      <c r="B4" s="171">
        <v>53954007.957000002</v>
      </c>
      <c r="C4" s="171">
        <v>489554.016</v>
      </c>
      <c r="D4" s="171">
        <v>6827869.9419999998</v>
      </c>
      <c r="E4" s="171">
        <v>17240569.002</v>
      </c>
      <c r="F4" s="171">
        <v>341158.65399999998</v>
      </c>
      <c r="G4" s="171">
        <v>71321.013999999996</v>
      </c>
      <c r="H4" s="171">
        <v>269837.64</v>
      </c>
      <c r="I4" s="171">
        <v>3200592.0159999998</v>
      </c>
      <c r="J4" s="171">
        <v>298342.50599999999</v>
      </c>
      <c r="K4" s="171">
        <v>3751890.8590000002</v>
      </c>
      <c r="L4" s="171">
        <v>1623490.176</v>
      </c>
      <c r="M4" s="171">
        <v>254775.984</v>
      </c>
      <c r="N4" s="171">
        <v>398441.68199999997</v>
      </c>
      <c r="O4" s="171">
        <v>744238.59</v>
      </c>
      <c r="P4" s="171">
        <v>256169.52499999999</v>
      </c>
      <c r="Q4" s="171">
        <v>22264.268</v>
      </c>
      <c r="R4" s="171">
        <v>374986.864</v>
      </c>
      <c r="S4" s="171">
        <v>271115.94</v>
      </c>
      <c r="T4" s="171">
        <v>23928.552</v>
      </c>
      <c r="U4" s="171">
        <v>22495.126</v>
      </c>
      <c r="V4" s="171">
        <v>52192.92</v>
      </c>
      <c r="W4" s="171">
        <v>24549.297999999999</v>
      </c>
      <c r="X4" s="171">
        <v>86103984.952000007</v>
      </c>
      <c r="Y4" s="171">
        <v>3020946.432</v>
      </c>
      <c r="Z4" s="171">
        <v>1047702.493</v>
      </c>
      <c r="AA4" s="171">
        <v>90172633.877000004</v>
      </c>
      <c r="AB4" s="171">
        <v>2538974.3119999999</v>
      </c>
      <c r="AC4" s="171">
        <v>92711608.188999996</v>
      </c>
    </row>
    <row r="5" spans="1:29" x14ac:dyDescent="0.25">
      <c r="A5" s="170" t="s">
        <v>254</v>
      </c>
      <c r="B5" s="171">
        <v>490128.80499999999</v>
      </c>
      <c r="C5" s="171">
        <v>270700.64299999998</v>
      </c>
      <c r="D5" s="171">
        <v>5119.8940000000002</v>
      </c>
      <c r="E5" s="171">
        <v>270022.95500000002</v>
      </c>
      <c r="F5" s="171">
        <v>0</v>
      </c>
      <c r="G5" s="171">
        <v>0</v>
      </c>
      <c r="H5" s="171">
        <v>300.06900000000002</v>
      </c>
      <c r="I5" s="171">
        <v>18862.179</v>
      </c>
      <c r="J5" s="171">
        <v>23982.400000000001</v>
      </c>
      <c r="K5" s="171">
        <v>2145.65</v>
      </c>
      <c r="L5" s="171">
        <v>4498.2</v>
      </c>
      <c r="M5" s="171">
        <v>0</v>
      </c>
      <c r="N5" s="171">
        <v>0</v>
      </c>
      <c r="O5" s="171">
        <v>24955.5</v>
      </c>
      <c r="P5" s="171">
        <v>0</v>
      </c>
      <c r="Q5" s="171">
        <v>0</v>
      </c>
      <c r="R5" s="171">
        <v>9729.6</v>
      </c>
      <c r="S5" s="171">
        <v>0</v>
      </c>
      <c r="T5" s="171">
        <v>0</v>
      </c>
      <c r="U5" s="171">
        <v>0</v>
      </c>
      <c r="V5" s="171">
        <v>0</v>
      </c>
      <c r="W5" s="171">
        <v>0</v>
      </c>
      <c r="X5" s="171">
        <v>1081262.595</v>
      </c>
      <c r="Y5" s="171">
        <v>29453.7</v>
      </c>
      <c r="Z5" s="171">
        <v>9729.6</v>
      </c>
      <c r="AA5" s="171">
        <v>1120445.895</v>
      </c>
      <c r="AB5" s="171">
        <v>138497.77299999999</v>
      </c>
      <c r="AC5" s="171">
        <v>1258943.6680000001</v>
      </c>
    </row>
    <row r="6" spans="1:29" x14ac:dyDescent="0.25">
      <c r="A6" s="170" t="s">
        <v>21</v>
      </c>
      <c r="B6" s="171">
        <v>5588352.4160000002</v>
      </c>
      <c r="C6" s="171">
        <v>35875.703000000001</v>
      </c>
      <c r="D6" s="171">
        <v>6050976.7790000001</v>
      </c>
      <c r="E6" s="171">
        <v>5647767.9560000002</v>
      </c>
      <c r="F6" s="171">
        <v>170343.66699999999</v>
      </c>
      <c r="G6" s="171">
        <v>68109.161999999997</v>
      </c>
      <c r="H6" s="171">
        <v>102234.505</v>
      </c>
      <c r="I6" s="171">
        <v>968307.6</v>
      </c>
      <c r="J6" s="171">
        <v>161822.927</v>
      </c>
      <c r="K6" s="171">
        <v>2241074.9900000002</v>
      </c>
      <c r="L6" s="171">
        <v>1819957.4839999999</v>
      </c>
      <c r="M6" s="171">
        <v>44189.964</v>
      </c>
      <c r="N6" s="171">
        <v>79382.95</v>
      </c>
      <c r="O6" s="171">
        <v>155966.56</v>
      </c>
      <c r="P6" s="171">
        <v>27199.323</v>
      </c>
      <c r="Q6" s="171">
        <v>0</v>
      </c>
      <c r="R6" s="171">
        <v>71422.040999999997</v>
      </c>
      <c r="S6" s="171">
        <v>1476.08</v>
      </c>
      <c r="T6" s="171">
        <v>0</v>
      </c>
      <c r="U6" s="171">
        <v>31384.834999999999</v>
      </c>
      <c r="V6" s="171">
        <v>3681.9780000000001</v>
      </c>
      <c r="W6" s="171">
        <v>0</v>
      </c>
      <c r="X6" s="171">
        <v>20864522.037999999</v>
      </c>
      <c r="Y6" s="171">
        <v>2099496.9580000001</v>
      </c>
      <c r="Z6" s="171">
        <v>135164.25700000001</v>
      </c>
      <c r="AA6" s="171">
        <v>23099183.252999999</v>
      </c>
      <c r="AB6" s="171">
        <v>461480.68199999997</v>
      </c>
      <c r="AC6" s="171">
        <v>23560663.934999999</v>
      </c>
    </row>
    <row r="7" spans="1:29" x14ac:dyDescent="0.25">
      <c r="A7" s="170" t="s">
        <v>19</v>
      </c>
      <c r="B7" s="171">
        <v>16268054.438999999</v>
      </c>
      <c r="C7" s="171">
        <v>187869.22200000001</v>
      </c>
      <c r="D7" s="171">
        <v>6926101.3839999996</v>
      </c>
      <c r="E7" s="171">
        <v>144562689.35100001</v>
      </c>
      <c r="F7" s="171">
        <v>2760367.699</v>
      </c>
      <c r="G7" s="171">
        <v>821807.73699999996</v>
      </c>
      <c r="H7" s="171">
        <v>1938559.9620000001</v>
      </c>
      <c r="I7" s="171">
        <v>16031115.236</v>
      </c>
      <c r="J7" s="171">
        <v>1773433.5279999999</v>
      </c>
      <c r="K7" s="171">
        <v>21799874.348000001</v>
      </c>
      <c r="L7" s="171">
        <v>5097650.6449999996</v>
      </c>
      <c r="M7" s="171">
        <v>1039961.382</v>
      </c>
      <c r="N7" s="171">
        <v>1873169.2250000001</v>
      </c>
      <c r="O7" s="171">
        <v>2093583.54</v>
      </c>
      <c r="P7" s="171">
        <v>600575.01100000006</v>
      </c>
      <c r="Q7" s="171">
        <v>129698.22900000001</v>
      </c>
      <c r="R7" s="171">
        <v>1174298.915</v>
      </c>
      <c r="S7" s="171">
        <v>703447.36600000004</v>
      </c>
      <c r="T7" s="171">
        <v>203740.25</v>
      </c>
      <c r="U7" s="171">
        <v>172015.731</v>
      </c>
      <c r="V7" s="171">
        <v>125835.58</v>
      </c>
      <c r="W7" s="171">
        <v>64929.78</v>
      </c>
      <c r="X7" s="171">
        <v>210309505.20699999</v>
      </c>
      <c r="Y7" s="171">
        <v>10104364.791999999</v>
      </c>
      <c r="Z7" s="171">
        <v>3174540.8620000002</v>
      </c>
      <c r="AA7" s="171">
        <v>223588410.861</v>
      </c>
      <c r="AB7" s="171">
        <v>4306856.6330000004</v>
      </c>
      <c r="AC7" s="171">
        <v>227895267.49399999</v>
      </c>
    </row>
    <row r="8" spans="1:29" x14ac:dyDescent="0.25">
      <c r="A8" s="170" t="s">
        <v>255</v>
      </c>
      <c r="B8" s="171">
        <v>689852.29</v>
      </c>
      <c r="C8" s="171">
        <v>14711.48</v>
      </c>
      <c r="D8" s="171">
        <v>184780.522</v>
      </c>
      <c r="E8" s="171">
        <v>2155604.5260000001</v>
      </c>
      <c r="F8" s="171">
        <v>28033368.723999999</v>
      </c>
      <c r="G8" s="171">
        <v>16998843.324999999</v>
      </c>
      <c r="H8" s="171">
        <v>11034525.399</v>
      </c>
      <c r="I8" s="171">
        <v>3137825.091</v>
      </c>
      <c r="J8" s="171">
        <v>287403.08500000002</v>
      </c>
      <c r="K8" s="171">
        <v>1132356.7779999999</v>
      </c>
      <c r="L8" s="171">
        <v>111533.819</v>
      </c>
      <c r="M8" s="171">
        <v>29803.319</v>
      </c>
      <c r="N8" s="171">
        <v>79472.104999999996</v>
      </c>
      <c r="O8" s="171">
        <v>111050.73</v>
      </c>
      <c r="P8" s="171">
        <v>10323.35</v>
      </c>
      <c r="Q8" s="171">
        <v>0</v>
      </c>
      <c r="R8" s="171">
        <v>46437.692999999999</v>
      </c>
      <c r="S8" s="171">
        <v>26656.26</v>
      </c>
      <c r="T8" s="171">
        <v>0</v>
      </c>
      <c r="U8" s="171">
        <v>0</v>
      </c>
      <c r="V8" s="171">
        <v>0</v>
      </c>
      <c r="W8" s="171">
        <v>32670</v>
      </c>
      <c r="X8" s="171">
        <v>35635902.495999999</v>
      </c>
      <c r="Y8" s="171">
        <v>331859.973</v>
      </c>
      <c r="Z8" s="171">
        <v>116087.303</v>
      </c>
      <c r="AA8" s="171">
        <v>36083849.772</v>
      </c>
      <c r="AB8" s="171">
        <v>1716131.26</v>
      </c>
      <c r="AC8" s="171">
        <v>37799981.031999998</v>
      </c>
    </row>
    <row r="9" spans="1:29" x14ac:dyDescent="0.25">
      <c r="A9" s="170" t="s">
        <v>56</v>
      </c>
      <c r="B9" s="171">
        <v>194361.405</v>
      </c>
      <c r="C9" s="171">
        <v>12441.24</v>
      </c>
      <c r="D9" s="171">
        <v>75987.032999999996</v>
      </c>
      <c r="E9" s="171">
        <v>636035.81299999997</v>
      </c>
      <c r="F9" s="171">
        <v>16540734.892999999</v>
      </c>
      <c r="G9" s="171">
        <v>15384500.021</v>
      </c>
      <c r="H9" s="171">
        <v>1156234.872</v>
      </c>
      <c r="I9" s="171">
        <v>1182995.3910000001</v>
      </c>
      <c r="J9" s="171">
        <v>67796.111999999994</v>
      </c>
      <c r="K9" s="171">
        <v>263761.92200000002</v>
      </c>
      <c r="L9" s="171">
        <v>21358.688999999998</v>
      </c>
      <c r="M9" s="171">
        <v>4619.3059999999996</v>
      </c>
      <c r="N9" s="171">
        <v>27487.962</v>
      </c>
      <c r="O9" s="171">
        <v>24594.865000000002</v>
      </c>
      <c r="P9" s="171">
        <v>1873.4</v>
      </c>
      <c r="Q9" s="171">
        <v>0</v>
      </c>
      <c r="R9" s="171">
        <v>25874.080000000002</v>
      </c>
      <c r="S9" s="171">
        <v>16599.66</v>
      </c>
      <c r="T9" s="171">
        <v>0</v>
      </c>
      <c r="U9" s="171">
        <v>0</v>
      </c>
      <c r="V9" s="171">
        <v>0</v>
      </c>
      <c r="W9" s="171">
        <v>32670</v>
      </c>
      <c r="X9" s="171">
        <v>18974113.809</v>
      </c>
      <c r="Y9" s="171">
        <v>78060.822</v>
      </c>
      <c r="Z9" s="171">
        <v>77017.14</v>
      </c>
      <c r="AA9" s="171">
        <v>19129191.771000002</v>
      </c>
      <c r="AB9" s="171">
        <v>1183100.077</v>
      </c>
      <c r="AC9" s="171">
        <v>20312291.848000001</v>
      </c>
    </row>
    <row r="10" spans="1:29" x14ac:dyDescent="0.25">
      <c r="A10" s="170" t="s">
        <v>55</v>
      </c>
      <c r="B10" s="171">
        <v>495490.88500000001</v>
      </c>
      <c r="C10" s="171">
        <v>2270.2399999999998</v>
      </c>
      <c r="D10" s="171">
        <v>108793.489</v>
      </c>
      <c r="E10" s="171">
        <v>1519568.713</v>
      </c>
      <c r="F10" s="171">
        <v>11492633.831</v>
      </c>
      <c r="G10" s="171">
        <v>1614343.304</v>
      </c>
      <c r="H10" s="171">
        <v>9878290.5270000007</v>
      </c>
      <c r="I10" s="171">
        <v>1954829.7</v>
      </c>
      <c r="J10" s="171">
        <v>219606.973</v>
      </c>
      <c r="K10" s="171">
        <v>868594.85600000003</v>
      </c>
      <c r="L10" s="171">
        <v>90175.13</v>
      </c>
      <c r="M10" s="171">
        <v>25184.012999999999</v>
      </c>
      <c r="N10" s="171">
        <v>51984.142999999996</v>
      </c>
      <c r="O10" s="171">
        <v>86455.865000000005</v>
      </c>
      <c r="P10" s="171">
        <v>8449.9500000000007</v>
      </c>
      <c r="Q10" s="171">
        <v>0</v>
      </c>
      <c r="R10" s="171">
        <v>20563.613000000001</v>
      </c>
      <c r="S10" s="171">
        <v>10056.6</v>
      </c>
      <c r="T10" s="171">
        <v>0</v>
      </c>
      <c r="U10" s="171">
        <v>0</v>
      </c>
      <c r="V10" s="171">
        <v>0</v>
      </c>
      <c r="W10" s="171">
        <v>0</v>
      </c>
      <c r="X10" s="171">
        <v>16661788.687000001</v>
      </c>
      <c r="Y10" s="171">
        <v>253799.15100000001</v>
      </c>
      <c r="Z10" s="171">
        <v>39070.163</v>
      </c>
      <c r="AA10" s="171">
        <v>16954658.000999998</v>
      </c>
      <c r="AB10" s="171">
        <v>533031.18299999996</v>
      </c>
      <c r="AC10" s="171">
        <v>17487689.184</v>
      </c>
    </row>
    <row r="11" spans="1:29" x14ac:dyDescent="0.25">
      <c r="A11" s="170" t="s">
        <v>20</v>
      </c>
      <c r="B11" s="171">
        <v>3566965.4279999998</v>
      </c>
      <c r="C11" s="171">
        <v>94197.206000000006</v>
      </c>
      <c r="D11" s="171">
        <v>1299761.3670000001</v>
      </c>
      <c r="E11" s="171">
        <v>16826747.539000001</v>
      </c>
      <c r="F11" s="171">
        <v>3961121.7620000001</v>
      </c>
      <c r="G11" s="171">
        <v>1471371.7679999999</v>
      </c>
      <c r="H11" s="171">
        <v>2489749.9939999999</v>
      </c>
      <c r="I11" s="171">
        <v>88770082.438999996</v>
      </c>
      <c r="J11" s="171">
        <v>4949227.8080000002</v>
      </c>
      <c r="K11" s="171">
        <v>10568756.942</v>
      </c>
      <c r="L11" s="171">
        <v>3002768.34</v>
      </c>
      <c r="M11" s="171">
        <v>739257.20700000005</v>
      </c>
      <c r="N11" s="171">
        <v>922598.12</v>
      </c>
      <c r="O11" s="171">
        <v>1271839.3419999999</v>
      </c>
      <c r="P11" s="171">
        <v>411346.35100000002</v>
      </c>
      <c r="Q11" s="171">
        <v>67402.035000000003</v>
      </c>
      <c r="R11" s="171">
        <v>917503.11100000003</v>
      </c>
      <c r="S11" s="171">
        <v>401010.76299999998</v>
      </c>
      <c r="T11" s="171">
        <v>12196.83</v>
      </c>
      <c r="U11" s="171">
        <v>50183.838000000003</v>
      </c>
      <c r="V11" s="171">
        <v>239245.755</v>
      </c>
      <c r="W11" s="171">
        <v>22467.988000000001</v>
      </c>
      <c r="X11" s="171">
        <v>130036860.491</v>
      </c>
      <c r="Y11" s="171">
        <v>5936463.0089999996</v>
      </c>
      <c r="Z11" s="171">
        <v>2121356.6710000001</v>
      </c>
      <c r="AA11" s="171">
        <v>138094680.171</v>
      </c>
      <c r="AB11" s="171">
        <v>1582401.723</v>
      </c>
      <c r="AC11" s="171">
        <v>139677081.89399999</v>
      </c>
    </row>
    <row r="12" spans="1:29" x14ac:dyDescent="0.25">
      <c r="A12" s="170" t="s">
        <v>38</v>
      </c>
      <c r="B12" s="171">
        <v>380967.77299999999</v>
      </c>
      <c r="C12" s="171">
        <v>0</v>
      </c>
      <c r="D12" s="171">
        <v>174972.23300000001</v>
      </c>
      <c r="E12" s="171">
        <v>1520552.946</v>
      </c>
      <c r="F12" s="171">
        <v>354965.29499999998</v>
      </c>
      <c r="G12" s="171">
        <v>165234.766</v>
      </c>
      <c r="H12" s="171">
        <v>189730.52900000001</v>
      </c>
      <c r="I12" s="171">
        <v>7625120.301</v>
      </c>
      <c r="J12" s="171">
        <v>14287320.307</v>
      </c>
      <c r="K12" s="171">
        <v>1038049.294</v>
      </c>
      <c r="L12" s="171">
        <v>497890.18</v>
      </c>
      <c r="M12" s="171">
        <v>76377.81</v>
      </c>
      <c r="N12" s="171">
        <v>182119.00599999999</v>
      </c>
      <c r="O12" s="171">
        <v>210144.73300000001</v>
      </c>
      <c r="P12" s="171">
        <v>78227.150999999998</v>
      </c>
      <c r="Q12" s="171">
        <v>14891.88</v>
      </c>
      <c r="R12" s="171">
        <v>99746.255999999994</v>
      </c>
      <c r="S12" s="171">
        <v>31429.547999999999</v>
      </c>
      <c r="T12" s="171">
        <v>15887.4</v>
      </c>
      <c r="U12" s="171">
        <v>2697.614</v>
      </c>
      <c r="V12" s="171">
        <v>17600.240000000002</v>
      </c>
      <c r="W12" s="171">
        <v>0</v>
      </c>
      <c r="X12" s="171">
        <v>25381948.149</v>
      </c>
      <c r="Y12" s="171">
        <v>966531.72900000005</v>
      </c>
      <c r="Z12" s="171">
        <v>260480.08900000001</v>
      </c>
      <c r="AA12" s="171">
        <v>26608959.967</v>
      </c>
      <c r="AB12" s="171">
        <v>628043.87600000005</v>
      </c>
      <c r="AC12" s="171">
        <v>27237003.842999998</v>
      </c>
    </row>
    <row r="13" spans="1:29" x14ac:dyDescent="0.25">
      <c r="A13" s="170" t="s">
        <v>256</v>
      </c>
      <c r="B13" s="171">
        <v>4394283.5520000001</v>
      </c>
      <c r="C13" s="171">
        <v>39980.43</v>
      </c>
      <c r="D13" s="171">
        <v>2010567.6140000001</v>
      </c>
      <c r="E13" s="171">
        <v>19152388.022</v>
      </c>
      <c r="F13" s="171">
        <v>1272650.794</v>
      </c>
      <c r="G13" s="171">
        <v>459259.78399999999</v>
      </c>
      <c r="H13" s="171">
        <v>813391.01</v>
      </c>
      <c r="I13" s="171">
        <v>11360191.403000001</v>
      </c>
      <c r="J13" s="171">
        <v>1067759.307</v>
      </c>
      <c r="K13" s="171">
        <v>70770778.674999997</v>
      </c>
      <c r="L13" s="171">
        <v>4531705.3810000001</v>
      </c>
      <c r="M13" s="171">
        <v>1619505.912</v>
      </c>
      <c r="N13" s="171">
        <v>2423670.3859999999</v>
      </c>
      <c r="O13" s="171">
        <v>1958838.3729999999</v>
      </c>
      <c r="P13" s="171">
        <v>1080066.8119999999</v>
      </c>
      <c r="Q13" s="171">
        <v>78524.69</v>
      </c>
      <c r="R13" s="171">
        <v>1190331.865</v>
      </c>
      <c r="S13" s="171">
        <v>1021733.029</v>
      </c>
      <c r="T13" s="171">
        <v>179034.614</v>
      </c>
      <c r="U13" s="171">
        <v>167317.13800000001</v>
      </c>
      <c r="V13" s="171">
        <v>385588.06099999999</v>
      </c>
      <c r="W13" s="171">
        <v>98927.468999999997</v>
      </c>
      <c r="X13" s="171">
        <v>110068599.79700001</v>
      </c>
      <c r="Y13" s="171">
        <v>10533720.051999999</v>
      </c>
      <c r="Z13" s="171">
        <v>4201523.6780000003</v>
      </c>
      <c r="AA13" s="171">
        <v>124803843.527</v>
      </c>
      <c r="AB13" s="171">
        <v>1351944.3689999999</v>
      </c>
      <c r="AC13" s="171">
        <v>126155787.896</v>
      </c>
    </row>
    <row r="14" spans="1:29" x14ac:dyDescent="0.25">
      <c r="A14" s="170" t="s">
        <v>22</v>
      </c>
      <c r="B14" s="171">
        <v>1589960.4890000001</v>
      </c>
      <c r="C14" s="171">
        <v>23114.59</v>
      </c>
      <c r="D14" s="171">
        <v>1847629.9809999999</v>
      </c>
      <c r="E14" s="171">
        <v>4893701.7549999999</v>
      </c>
      <c r="F14" s="171">
        <v>413614.99200000003</v>
      </c>
      <c r="G14" s="171">
        <v>63146.216</v>
      </c>
      <c r="H14" s="171">
        <v>350468.77600000001</v>
      </c>
      <c r="I14" s="171">
        <v>3893741.17</v>
      </c>
      <c r="J14" s="171">
        <v>277798.92</v>
      </c>
      <c r="K14" s="171">
        <v>5027431.3289999999</v>
      </c>
      <c r="L14" s="171">
        <v>37357407.586000003</v>
      </c>
      <c r="M14" s="171">
        <v>1771596.4720000001</v>
      </c>
      <c r="N14" s="171">
        <v>674187.45900000003</v>
      </c>
      <c r="O14" s="171">
        <v>1580704.3419999999</v>
      </c>
      <c r="P14" s="171">
        <v>332208.35499999998</v>
      </c>
      <c r="Q14" s="171">
        <v>73590.596999999994</v>
      </c>
      <c r="R14" s="171">
        <v>465997.027</v>
      </c>
      <c r="S14" s="171">
        <v>407332.60800000001</v>
      </c>
      <c r="T14" s="171">
        <v>55813.231</v>
      </c>
      <c r="U14" s="171">
        <v>130409.12699999999</v>
      </c>
      <c r="V14" s="171">
        <v>85469.04</v>
      </c>
      <c r="W14" s="171">
        <v>24662.026000000002</v>
      </c>
      <c r="X14" s="171">
        <v>17966993.226</v>
      </c>
      <c r="Y14" s="171">
        <v>41383895.858999997</v>
      </c>
      <c r="Z14" s="171">
        <v>1575482.0109999999</v>
      </c>
      <c r="AA14" s="171">
        <v>60926371.096000001</v>
      </c>
      <c r="AB14" s="171">
        <v>533903.24899999995</v>
      </c>
      <c r="AC14" s="171">
        <v>61460274.344999999</v>
      </c>
    </row>
    <row r="15" spans="1:29" x14ac:dyDescent="0.25">
      <c r="A15" s="170" t="s">
        <v>23</v>
      </c>
      <c r="B15" s="171">
        <v>191328.764</v>
      </c>
      <c r="C15" s="171">
        <v>0</v>
      </c>
      <c r="D15" s="171">
        <v>100101.435</v>
      </c>
      <c r="E15" s="171">
        <v>1001770.199</v>
      </c>
      <c r="F15" s="171">
        <v>42742.57</v>
      </c>
      <c r="G15" s="171">
        <v>7283.25</v>
      </c>
      <c r="H15" s="171">
        <v>35459.32</v>
      </c>
      <c r="I15" s="171">
        <v>404275.42099999997</v>
      </c>
      <c r="J15" s="171">
        <v>55582.142999999996</v>
      </c>
      <c r="K15" s="171">
        <v>1699212.9839999999</v>
      </c>
      <c r="L15" s="171">
        <v>1847930.83</v>
      </c>
      <c r="M15" s="171">
        <v>7424600.4230000004</v>
      </c>
      <c r="N15" s="171">
        <v>1831523.652</v>
      </c>
      <c r="O15" s="171">
        <v>2384246.79</v>
      </c>
      <c r="P15" s="171">
        <v>505926.15600000002</v>
      </c>
      <c r="Q15" s="171">
        <v>64522.18</v>
      </c>
      <c r="R15" s="171">
        <v>406948.75099999999</v>
      </c>
      <c r="S15" s="171">
        <v>319824.02799999999</v>
      </c>
      <c r="T15" s="171">
        <v>10017.864</v>
      </c>
      <c r="U15" s="171">
        <v>136845.94399999999</v>
      </c>
      <c r="V15" s="171">
        <v>58567.199999999997</v>
      </c>
      <c r="W15" s="171">
        <v>0</v>
      </c>
      <c r="X15" s="171">
        <v>3495013.5159999998</v>
      </c>
      <c r="Y15" s="171">
        <v>13488301.695</v>
      </c>
      <c r="Z15" s="171">
        <v>1502652.1229999999</v>
      </c>
      <c r="AA15" s="171">
        <v>18485967.333999999</v>
      </c>
      <c r="AB15" s="171">
        <v>32089.175999999999</v>
      </c>
      <c r="AC15" s="171">
        <v>18518056.510000002</v>
      </c>
    </row>
    <row r="16" spans="1:29" x14ac:dyDescent="0.25">
      <c r="A16" s="170" t="s">
        <v>24</v>
      </c>
      <c r="B16" s="171">
        <v>251016.39199999999</v>
      </c>
      <c r="C16" s="171">
        <v>1209</v>
      </c>
      <c r="D16" s="171">
        <v>102447.178</v>
      </c>
      <c r="E16" s="171">
        <v>1371714.949</v>
      </c>
      <c r="F16" s="171">
        <v>46837.728000000003</v>
      </c>
      <c r="G16" s="171">
        <v>14015.083000000001</v>
      </c>
      <c r="H16" s="171">
        <v>32822.644999999997</v>
      </c>
      <c r="I16" s="171">
        <v>984074.88699999999</v>
      </c>
      <c r="J16" s="171">
        <v>101141.159</v>
      </c>
      <c r="K16" s="171">
        <v>2434416.61</v>
      </c>
      <c r="L16" s="171">
        <v>673945.00899999996</v>
      </c>
      <c r="M16" s="171">
        <v>765438.27500000002</v>
      </c>
      <c r="N16" s="171">
        <v>10807043.346999999</v>
      </c>
      <c r="O16" s="171">
        <v>874068.30500000005</v>
      </c>
      <c r="P16" s="171">
        <v>950619.35400000005</v>
      </c>
      <c r="Q16" s="171">
        <v>93035.793000000005</v>
      </c>
      <c r="R16" s="171">
        <v>397261.82799999998</v>
      </c>
      <c r="S16" s="171">
        <v>294888.79399999999</v>
      </c>
      <c r="T16" s="171">
        <v>101071.56299999999</v>
      </c>
      <c r="U16" s="171">
        <v>63270.413999999997</v>
      </c>
      <c r="V16" s="171">
        <v>54695.124000000003</v>
      </c>
      <c r="W16" s="171">
        <v>12429.953</v>
      </c>
      <c r="X16" s="171">
        <v>5292857.9029999999</v>
      </c>
      <c r="Y16" s="171">
        <v>13120494.936000001</v>
      </c>
      <c r="Z16" s="171">
        <v>1967272.8230000001</v>
      </c>
      <c r="AA16" s="171">
        <v>20380625.662</v>
      </c>
      <c r="AB16" s="171">
        <v>217857.647</v>
      </c>
      <c r="AC16" s="171">
        <v>20598483.309</v>
      </c>
    </row>
    <row r="17" spans="1:29" x14ac:dyDescent="0.25">
      <c r="A17" s="170" t="s">
        <v>25</v>
      </c>
      <c r="B17" s="171">
        <v>528239.598</v>
      </c>
      <c r="C17" s="171">
        <v>0</v>
      </c>
      <c r="D17" s="171">
        <v>150933.65100000001</v>
      </c>
      <c r="E17" s="171">
        <v>1656955.4790000001</v>
      </c>
      <c r="F17" s="171">
        <v>47267.22</v>
      </c>
      <c r="G17" s="171">
        <v>21399</v>
      </c>
      <c r="H17" s="171">
        <v>25868.22</v>
      </c>
      <c r="I17" s="171">
        <v>955766.59100000001</v>
      </c>
      <c r="J17" s="171">
        <v>274403.45500000002</v>
      </c>
      <c r="K17" s="171">
        <v>1270163.7420000001</v>
      </c>
      <c r="L17" s="171">
        <v>2267107.2319999998</v>
      </c>
      <c r="M17" s="171">
        <v>1820638.0220000001</v>
      </c>
      <c r="N17" s="171">
        <v>620812.89899999998</v>
      </c>
      <c r="O17" s="171">
        <v>27166478.442000002</v>
      </c>
      <c r="P17" s="171">
        <v>1086928.013</v>
      </c>
      <c r="Q17" s="171">
        <v>221537.98199999999</v>
      </c>
      <c r="R17" s="171">
        <v>3238657.929</v>
      </c>
      <c r="S17" s="171">
        <v>793161.73699999996</v>
      </c>
      <c r="T17" s="171">
        <v>228170.38</v>
      </c>
      <c r="U17" s="171">
        <v>177611.60200000001</v>
      </c>
      <c r="V17" s="171">
        <v>162803.24400000001</v>
      </c>
      <c r="W17" s="171">
        <v>109887.94</v>
      </c>
      <c r="X17" s="171">
        <v>4883729.7359999996</v>
      </c>
      <c r="Y17" s="171">
        <v>31875036.594999999</v>
      </c>
      <c r="Z17" s="171">
        <v>6018758.8269999996</v>
      </c>
      <c r="AA17" s="171">
        <v>42777525.158</v>
      </c>
      <c r="AB17" s="171">
        <v>159000.78700000001</v>
      </c>
      <c r="AC17" s="171">
        <v>42936525.945</v>
      </c>
    </row>
    <row r="18" spans="1:29" x14ac:dyDescent="0.25">
      <c r="A18" s="170" t="s">
        <v>26</v>
      </c>
      <c r="B18" s="171">
        <v>289314.60800000001</v>
      </c>
      <c r="C18" s="171">
        <v>539.31200000000001</v>
      </c>
      <c r="D18" s="171">
        <v>69871.782000000007</v>
      </c>
      <c r="E18" s="171">
        <v>756935.549</v>
      </c>
      <c r="F18" s="171">
        <v>19141.056</v>
      </c>
      <c r="G18" s="171">
        <v>19006.227999999999</v>
      </c>
      <c r="H18" s="171">
        <v>134.828</v>
      </c>
      <c r="I18" s="171">
        <v>343578.06900000002</v>
      </c>
      <c r="J18" s="171">
        <v>46929.56</v>
      </c>
      <c r="K18" s="171">
        <v>796273.85199999996</v>
      </c>
      <c r="L18" s="171">
        <v>391795.288</v>
      </c>
      <c r="M18" s="171">
        <v>330115.69900000002</v>
      </c>
      <c r="N18" s="171">
        <v>1155717.2760000001</v>
      </c>
      <c r="O18" s="171">
        <v>2091492.9639999999</v>
      </c>
      <c r="P18" s="171">
        <v>6772133.2419999996</v>
      </c>
      <c r="Q18" s="171">
        <v>492580.70600000001</v>
      </c>
      <c r="R18" s="171">
        <v>1016991.519</v>
      </c>
      <c r="S18" s="171">
        <v>924617.57900000003</v>
      </c>
      <c r="T18" s="171">
        <v>113503.38800000001</v>
      </c>
      <c r="U18" s="171">
        <v>28354.547999999999</v>
      </c>
      <c r="V18" s="171">
        <v>93802.823999999993</v>
      </c>
      <c r="W18" s="171">
        <v>9550.6020000000008</v>
      </c>
      <c r="X18" s="171">
        <v>2322583.7880000002</v>
      </c>
      <c r="Y18" s="171">
        <v>3969121.227</v>
      </c>
      <c r="Z18" s="171">
        <v>9451534.4079999998</v>
      </c>
      <c r="AA18" s="171">
        <v>15743239.423</v>
      </c>
      <c r="AB18" s="171">
        <v>90862.12</v>
      </c>
      <c r="AC18" s="171">
        <v>15834101.543</v>
      </c>
    </row>
    <row r="19" spans="1:29" x14ac:dyDescent="0.25">
      <c r="A19" s="170" t="s">
        <v>27</v>
      </c>
      <c r="B19" s="171">
        <v>12645.87</v>
      </c>
      <c r="C19" s="171">
        <v>0</v>
      </c>
      <c r="D19" s="171">
        <v>10562.035</v>
      </c>
      <c r="E19" s="171">
        <v>131776.79300000001</v>
      </c>
      <c r="F19" s="171">
        <v>0</v>
      </c>
      <c r="G19" s="171">
        <v>0</v>
      </c>
      <c r="H19" s="171">
        <v>0</v>
      </c>
      <c r="I19" s="171">
        <v>42702.392</v>
      </c>
      <c r="J19" s="171">
        <v>17576.3</v>
      </c>
      <c r="K19" s="171">
        <v>108856.852</v>
      </c>
      <c r="L19" s="171">
        <v>50920.514000000003</v>
      </c>
      <c r="M19" s="171">
        <v>55838.370999999999</v>
      </c>
      <c r="N19" s="171">
        <v>38054.322999999997</v>
      </c>
      <c r="O19" s="171">
        <v>402890.63799999998</v>
      </c>
      <c r="P19" s="171">
        <v>278896.05</v>
      </c>
      <c r="Q19" s="171">
        <v>1908524.0419999999</v>
      </c>
      <c r="R19" s="171">
        <v>1031104.819</v>
      </c>
      <c r="S19" s="171">
        <v>189243.26</v>
      </c>
      <c r="T19" s="171">
        <v>43785.45</v>
      </c>
      <c r="U19" s="171">
        <v>44486.46</v>
      </c>
      <c r="V19" s="171">
        <v>38951.178</v>
      </c>
      <c r="W19" s="171">
        <v>0</v>
      </c>
      <c r="X19" s="171">
        <v>324120.24200000003</v>
      </c>
      <c r="Y19" s="171">
        <v>547703.84600000002</v>
      </c>
      <c r="Z19" s="171">
        <v>3534991.2590000001</v>
      </c>
      <c r="AA19" s="171">
        <v>4406815.3470000001</v>
      </c>
      <c r="AB19" s="171">
        <v>12710.739</v>
      </c>
      <c r="AC19" s="171">
        <v>4419526.0860000001</v>
      </c>
    </row>
    <row r="20" spans="1:29" x14ac:dyDescent="0.25">
      <c r="A20" s="170" t="s">
        <v>28</v>
      </c>
      <c r="B20" s="171">
        <v>321121.69300000003</v>
      </c>
      <c r="C20" s="171">
        <v>6031.7039999999997</v>
      </c>
      <c r="D20" s="171">
        <v>96761.638000000006</v>
      </c>
      <c r="E20" s="171">
        <v>1042546.928</v>
      </c>
      <c r="F20" s="171">
        <v>56625.7</v>
      </c>
      <c r="G20" s="171">
        <v>45144.41</v>
      </c>
      <c r="H20" s="171">
        <v>11481.29</v>
      </c>
      <c r="I20" s="171">
        <v>875935.73600000003</v>
      </c>
      <c r="J20" s="171">
        <v>121980.82</v>
      </c>
      <c r="K20" s="171">
        <v>893075.84</v>
      </c>
      <c r="L20" s="171">
        <v>580639.92200000002</v>
      </c>
      <c r="M20" s="171">
        <v>499557.15700000001</v>
      </c>
      <c r="N20" s="171">
        <v>384744.62400000001</v>
      </c>
      <c r="O20" s="171">
        <v>3780348.341</v>
      </c>
      <c r="P20" s="171">
        <v>1237210.632</v>
      </c>
      <c r="Q20" s="171">
        <v>523430.277</v>
      </c>
      <c r="R20" s="171">
        <v>22832951.116999999</v>
      </c>
      <c r="S20" s="171">
        <v>2886122.372</v>
      </c>
      <c r="T20" s="171">
        <v>1726684.452</v>
      </c>
      <c r="U20" s="171">
        <v>972743.652</v>
      </c>
      <c r="V20" s="171">
        <v>772319.25800000003</v>
      </c>
      <c r="W20" s="171">
        <v>4898.88</v>
      </c>
      <c r="X20" s="171">
        <v>3414080.0589999999</v>
      </c>
      <c r="Y20" s="171">
        <v>5245290.0439999998</v>
      </c>
      <c r="Z20" s="171">
        <v>30956360.640000001</v>
      </c>
      <c r="AA20" s="171">
        <v>39615730.743000001</v>
      </c>
      <c r="AB20" s="171">
        <v>342389.36</v>
      </c>
      <c r="AC20" s="171">
        <v>39958120.103</v>
      </c>
    </row>
    <row r="21" spans="1:29" x14ac:dyDescent="0.25">
      <c r="A21" s="170" t="s">
        <v>29</v>
      </c>
      <c r="B21" s="171">
        <v>230079.68100000001</v>
      </c>
      <c r="C21" s="171">
        <v>6583.5</v>
      </c>
      <c r="D21" s="171">
        <v>32843.25</v>
      </c>
      <c r="E21" s="171">
        <v>1038251.814</v>
      </c>
      <c r="F21" s="171">
        <v>24448.330999999998</v>
      </c>
      <c r="G21" s="171">
        <v>12008.931</v>
      </c>
      <c r="H21" s="171">
        <v>12439.4</v>
      </c>
      <c r="I21" s="171">
        <v>560266.40700000001</v>
      </c>
      <c r="J21" s="171">
        <v>58996.688999999998</v>
      </c>
      <c r="K21" s="171">
        <v>876802.03</v>
      </c>
      <c r="L21" s="171">
        <v>456895.01899999997</v>
      </c>
      <c r="M21" s="171">
        <v>264852.41600000003</v>
      </c>
      <c r="N21" s="171">
        <v>205639.74299999999</v>
      </c>
      <c r="O21" s="171">
        <v>747033.11399999994</v>
      </c>
      <c r="P21" s="171">
        <v>836439.82400000002</v>
      </c>
      <c r="Q21" s="171">
        <v>301294.141</v>
      </c>
      <c r="R21" s="171">
        <v>2488031.3509999998</v>
      </c>
      <c r="S21" s="171">
        <v>18698494.616</v>
      </c>
      <c r="T21" s="171">
        <v>1397273.9380000001</v>
      </c>
      <c r="U21" s="171">
        <v>1075081.632</v>
      </c>
      <c r="V21" s="171">
        <v>488832.98100000003</v>
      </c>
      <c r="W21" s="171">
        <v>1314.43</v>
      </c>
      <c r="X21" s="171">
        <v>2828271.702</v>
      </c>
      <c r="Y21" s="171">
        <v>1674420.2919999999</v>
      </c>
      <c r="Z21" s="171">
        <v>25286762.912999999</v>
      </c>
      <c r="AA21" s="171">
        <v>29789454.907000002</v>
      </c>
      <c r="AB21" s="171">
        <v>332616.75</v>
      </c>
      <c r="AC21" s="171">
        <v>30122071.657000002</v>
      </c>
    </row>
    <row r="22" spans="1:29" x14ac:dyDescent="0.25">
      <c r="A22" s="170" t="s">
        <v>30</v>
      </c>
      <c r="B22" s="171">
        <v>78661.421000000002</v>
      </c>
      <c r="C22" s="171">
        <v>0</v>
      </c>
      <c r="D22" s="171">
        <v>3024.5729999999999</v>
      </c>
      <c r="E22" s="171">
        <v>213764.31</v>
      </c>
      <c r="F22" s="171">
        <v>4047.681</v>
      </c>
      <c r="G22" s="171">
        <v>3989.181</v>
      </c>
      <c r="H22" s="171">
        <v>58.5</v>
      </c>
      <c r="I22" s="171">
        <v>64026.052000000003</v>
      </c>
      <c r="J22" s="171">
        <v>52280.995000000003</v>
      </c>
      <c r="K22" s="171">
        <v>112049.31600000001</v>
      </c>
      <c r="L22" s="171">
        <v>147486.266</v>
      </c>
      <c r="M22" s="171">
        <v>21651.986000000001</v>
      </c>
      <c r="N22" s="171">
        <v>102684.503</v>
      </c>
      <c r="O22" s="171">
        <v>259770.56899999999</v>
      </c>
      <c r="P22" s="171">
        <v>322444.12800000003</v>
      </c>
      <c r="Q22" s="171">
        <v>13400</v>
      </c>
      <c r="R22" s="171">
        <v>1963813.753</v>
      </c>
      <c r="S22" s="171">
        <v>1359697.4129999999</v>
      </c>
      <c r="T22" s="171">
        <v>1903684.2050000001</v>
      </c>
      <c r="U22" s="171">
        <v>534032.86300000001</v>
      </c>
      <c r="V22" s="171">
        <v>179800.23800000001</v>
      </c>
      <c r="W22" s="171">
        <v>0</v>
      </c>
      <c r="X22" s="171">
        <v>527854.348</v>
      </c>
      <c r="Y22" s="171">
        <v>531593.32400000002</v>
      </c>
      <c r="Z22" s="171">
        <v>6276872.5999999996</v>
      </c>
      <c r="AA22" s="171">
        <v>7336320.2719999999</v>
      </c>
      <c r="AB22" s="171">
        <v>30226.91</v>
      </c>
      <c r="AC22" s="171">
        <v>7366547.182</v>
      </c>
    </row>
    <row r="23" spans="1:29" x14ac:dyDescent="0.25">
      <c r="A23" s="170" t="s">
        <v>31</v>
      </c>
      <c r="B23" s="171">
        <v>28878.971000000001</v>
      </c>
      <c r="C23" s="171">
        <v>0</v>
      </c>
      <c r="D23" s="171">
        <v>13445.39</v>
      </c>
      <c r="E23" s="171">
        <v>73797.138999999996</v>
      </c>
      <c r="F23" s="171">
        <v>0</v>
      </c>
      <c r="G23" s="171">
        <v>0</v>
      </c>
      <c r="H23" s="171">
        <v>0</v>
      </c>
      <c r="I23" s="171">
        <v>77688.28</v>
      </c>
      <c r="J23" s="171">
        <v>0</v>
      </c>
      <c r="K23" s="171">
        <v>10668.995999999999</v>
      </c>
      <c r="L23" s="171">
        <v>41196.737000000001</v>
      </c>
      <c r="M23" s="171">
        <v>77274.135999999999</v>
      </c>
      <c r="N23" s="171">
        <v>51824.805</v>
      </c>
      <c r="O23" s="171">
        <v>191195.79199999999</v>
      </c>
      <c r="P23" s="171">
        <v>58307.612999999998</v>
      </c>
      <c r="Q23" s="171">
        <v>5539.32</v>
      </c>
      <c r="R23" s="171">
        <v>508512.70400000003</v>
      </c>
      <c r="S23" s="171">
        <v>490685.196</v>
      </c>
      <c r="T23" s="171">
        <v>154751.33799999999</v>
      </c>
      <c r="U23" s="171">
        <v>5915633.9970000004</v>
      </c>
      <c r="V23" s="171">
        <v>557107.99800000002</v>
      </c>
      <c r="W23" s="171">
        <v>0</v>
      </c>
      <c r="X23" s="171">
        <v>204478.77600000001</v>
      </c>
      <c r="Y23" s="171">
        <v>361491.47</v>
      </c>
      <c r="Z23" s="171">
        <v>7690538.1660000002</v>
      </c>
      <c r="AA23" s="171">
        <v>8256508.4119999995</v>
      </c>
      <c r="AB23" s="171">
        <v>20371.259999999998</v>
      </c>
      <c r="AC23" s="171">
        <v>8276879.6720000003</v>
      </c>
    </row>
    <row r="24" spans="1:29" x14ac:dyDescent="0.25">
      <c r="A24" s="170" t="s">
        <v>32</v>
      </c>
      <c r="B24" s="171">
        <v>39910.106</v>
      </c>
      <c r="C24" s="171">
        <v>0</v>
      </c>
      <c r="D24" s="171">
        <v>109433.85799999999</v>
      </c>
      <c r="E24" s="171">
        <v>171152.33799999999</v>
      </c>
      <c r="F24" s="171">
        <v>0</v>
      </c>
      <c r="G24" s="171">
        <v>0</v>
      </c>
      <c r="H24" s="171">
        <v>6404.07</v>
      </c>
      <c r="I24" s="171">
        <v>305384.56400000001</v>
      </c>
      <c r="J24" s="171">
        <v>0</v>
      </c>
      <c r="K24" s="171">
        <v>306803.21000000002</v>
      </c>
      <c r="L24" s="171">
        <v>45404.379000000001</v>
      </c>
      <c r="M24" s="171">
        <v>0</v>
      </c>
      <c r="N24" s="171">
        <v>63790.355000000003</v>
      </c>
      <c r="O24" s="171">
        <v>186352.53</v>
      </c>
      <c r="P24" s="171">
        <v>32492.61</v>
      </c>
      <c r="Q24" s="171">
        <v>4116.1499999999996</v>
      </c>
      <c r="R24" s="171">
        <v>549341.64</v>
      </c>
      <c r="S24" s="171">
        <v>409455.00400000002</v>
      </c>
      <c r="T24" s="171">
        <v>151406.46599999999</v>
      </c>
      <c r="U24" s="171">
        <v>545893.755</v>
      </c>
      <c r="V24" s="171">
        <v>27895932.070999999</v>
      </c>
      <c r="W24" s="171">
        <v>4424.9459999999999</v>
      </c>
      <c r="X24" s="171">
        <v>939088.14599999995</v>
      </c>
      <c r="Y24" s="171">
        <v>295547.26400000002</v>
      </c>
      <c r="Z24" s="171">
        <v>29593062.642000001</v>
      </c>
      <c r="AA24" s="171">
        <v>30827698.052000001</v>
      </c>
      <c r="AB24" s="171">
        <v>98262.894</v>
      </c>
      <c r="AC24" s="171">
        <v>30925960.945999999</v>
      </c>
    </row>
    <row r="25" spans="1:29" x14ac:dyDescent="0.25">
      <c r="A25" s="170" t="s">
        <v>33</v>
      </c>
      <c r="B25" s="171">
        <v>0</v>
      </c>
      <c r="C25" s="171">
        <v>0</v>
      </c>
      <c r="D25" s="171">
        <v>40778.67</v>
      </c>
      <c r="E25" s="171">
        <v>45768.45</v>
      </c>
      <c r="F25" s="171">
        <v>0</v>
      </c>
      <c r="G25" s="171">
        <v>0</v>
      </c>
      <c r="H25" s="171">
        <v>0</v>
      </c>
      <c r="I25" s="171">
        <v>26454</v>
      </c>
      <c r="J25" s="171">
        <v>0</v>
      </c>
      <c r="K25" s="171">
        <v>121129.886</v>
      </c>
      <c r="L25" s="171">
        <v>3366.8409999999999</v>
      </c>
      <c r="M25" s="171">
        <v>0</v>
      </c>
      <c r="N25" s="171">
        <v>0</v>
      </c>
      <c r="O25" s="171">
        <v>88193.486999999994</v>
      </c>
      <c r="P25" s="171">
        <v>2597.8200000000002</v>
      </c>
      <c r="Q25" s="171">
        <v>0</v>
      </c>
      <c r="R25" s="171">
        <v>0</v>
      </c>
      <c r="S25" s="171">
        <v>0</v>
      </c>
      <c r="T25" s="171">
        <v>0</v>
      </c>
      <c r="U25" s="171">
        <v>0</v>
      </c>
      <c r="V25" s="171">
        <v>2166.855</v>
      </c>
      <c r="W25" s="171">
        <v>16475867.472999999</v>
      </c>
      <c r="X25" s="171">
        <v>234131.00599999999</v>
      </c>
      <c r="Y25" s="171">
        <v>91560.327999999994</v>
      </c>
      <c r="Z25" s="171">
        <v>16480632.148</v>
      </c>
      <c r="AA25" s="171">
        <v>16806323.482000001</v>
      </c>
      <c r="AB25" s="171">
        <v>18103.05</v>
      </c>
      <c r="AC25" s="171">
        <v>16824426.532000002</v>
      </c>
    </row>
    <row r="26" spans="1:29" x14ac:dyDescent="0.25">
      <c r="A26" s="170" t="s">
        <v>257</v>
      </c>
      <c r="B26" s="171">
        <v>85332612.659999996</v>
      </c>
      <c r="C26" s="171">
        <v>1132888.7</v>
      </c>
      <c r="D26" s="171">
        <v>23480149.734999999</v>
      </c>
      <c r="E26" s="171">
        <v>207376342.29699999</v>
      </c>
      <c r="F26" s="171">
        <v>36893976.594999999</v>
      </c>
      <c r="G26" s="171">
        <v>20055947.556000002</v>
      </c>
      <c r="H26" s="171">
        <v>16838329.107999999</v>
      </c>
      <c r="I26" s="171">
        <v>131112096.265</v>
      </c>
      <c r="J26" s="171">
        <v>22849291.868000001</v>
      </c>
      <c r="K26" s="171">
        <v>111304927.536</v>
      </c>
      <c r="L26" s="171">
        <v>16689494.225</v>
      </c>
      <c r="M26" s="171">
        <v>3803871.5780000002</v>
      </c>
      <c r="N26" s="171">
        <v>5958853.4740000004</v>
      </c>
      <c r="O26" s="171">
        <v>6570617.3679999998</v>
      </c>
      <c r="P26" s="171">
        <v>2463907.523</v>
      </c>
      <c r="Q26" s="171">
        <v>312781.10200000001</v>
      </c>
      <c r="R26" s="171">
        <v>3884456.3450000002</v>
      </c>
      <c r="S26" s="171">
        <v>2456868.986</v>
      </c>
      <c r="T26" s="171">
        <v>434787.64600000001</v>
      </c>
      <c r="U26" s="171">
        <v>446094.28200000001</v>
      </c>
      <c r="V26" s="171">
        <v>824144.53399999999</v>
      </c>
      <c r="W26" s="171">
        <v>243544.535</v>
      </c>
      <c r="X26" s="171">
        <v>619482585.72500002</v>
      </c>
      <c r="Y26" s="171">
        <v>33022836.645</v>
      </c>
      <c r="Z26" s="171">
        <v>11066584.953</v>
      </c>
      <c r="AA26" s="171">
        <v>663572007.32299995</v>
      </c>
      <c r="AB26" s="171">
        <v>12724330.628</v>
      </c>
      <c r="AC26" s="171">
        <v>676296337.95099998</v>
      </c>
    </row>
    <row r="27" spans="1:29" x14ac:dyDescent="0.25">
      <c r="A27" s="170" t="s">
        <v>258</v>
      </c>
      <c r="B27" s="171">
        <v>2560545.2429999998</v>
      </c>
      <c r="C27" s="171">
        <v>24323.59</v>
      </c>
      <c r="D27" s="171">
        <v>2201112.2450000001</v>
      </c>
      <c r="E27" s="171">
        <v>8924142.3819999993</v>
      </c>
      <c r="F27" s="171">
        <v>550462.51</v>
      </c>
      <c r="G27" s="171">
        <v>105843.549</v>
      </c>
      <c r="H27" s="171">
        <v>444618.96100000001</v>
      </c>
      <c r="I27" s="171">
        <v>6237858.0690000001</v>
      </c>
      <c r="J27" s="171">
        <v>708925.67700000003</v>
      </c>
      <c r="K27" s="171">
        <v>10431224.664999999</v>
      </c>
      <c r="L27" s="171">
        <v>42146390.656999998</v>
      </c>
      <c r="M27" s="171">
        <v>11782273.192</v>
      </c>
      <c r="N27" s="171">
        <v>13933567.357000001</v>
      </c>
      <c r="O27" s="171">
        <v>32005497.879000001</v>
      </c>
      <c r="P27" s="171">
        <v>2875681.878</v>
      </c>
      <c r="Q27" s="171">
        <v>452686.55200000003</v>
      </c>
      <c r="R27" s="171">
        <v>4508865.5350000001</v>
      </c>
      <c r="S27" s="171">
        <v>1815207.1669999999</v>
      </c>
      <c r="T27" s="171">
        <v>395073.038</v>
      </c>
      <c r="U27" s="171">
        <v>508137.087</v>
      </c>
      <c r="V27" s="171">
        <v>361534.60800000001</v>
      </c>
      <c r="W27" s="171">
        <v>146979.91899999999</v>
      </c>
      <c r="X27" s="171">
        <v>31638594.381000001</v>
      </c>
      <c r="Y27" s="171">
        <v>99867729.084999993</v>
      </c>
      <c r="Z27" s="171">
        <v>11064165.784</v>
      </c>
      <c r="AA27" s="171">
        <v>142570489.25</v>
      </c>
      <c r="AB27" s="171">
        <v>942850.85900000005</v>
      </c>
      <c r="AC27" s="171">
        <v>143513340.109</v>
      </c>
    </row>
    <row r="28" spans="1:29" x14ac:dyDescent="0.25">
      <c r="A28" s="170" t="s">
        <v>259</v>
      </c>
      <c r="B28" s="171">
        <v>1000612.35</v>
      </c>
      <c r="C28" s="171">
        <v>13154.516</v>
      </c>
      <c r="D28" s="171">
        <v>376721.196</v>
      </c>
      <c r="E28" s="171">
        <v>3473993.321</v>
      </c>
      <c r="F28" s="171">
        <v>104262.768</v>
      </c>
      <c r="G28" s="171">
        <v>80148.75</v>
      </c>
      <c r="H28" s="171">
        <v>30518.088</v>
      </c>
      <c r="I28" s="171">
        <v>2296035.5</v>
      </c>
      <c r="J28" s="171">
        <v>297764.364</v>
      </c>
      <c r="K28" s="171">
        <v>3225659.9819999998</v>
      </c>
      <c r="L28" s="171">
        <v>1717704.966</v>
      </c>
      <c r="M28" s="171">
        <v>1249289.7649999999</v>
      </c>
      <c r="N28" s="171">
        <v>2002455.629</v>
      </c>
      <c r="O28" s="171">
        <v>7747277.4349999996</v>
      </c>
      <c r="P28" s="171">
        <v>9540521.9189999998</v>
      </c>
      <c r="Q28" s="171">
        <v>3248884.6359999999</v>
      </c>
      <c r="R28" s="171">
        <v>30390746.903000001</v>
      </c>
      <c r="S28" s="171">
        <v>24958315.440000001</v>
      </c>
      <c r="T28" s="171">
        <v>5491089.2369999997</v>
      </c>
      <c r="U28" s="171">
        <v>9116226.9069999997</v>
      </c>
      <c r="V28" s="171">
        <v>30028913.403000001</v>
      </c>
      <c r="W28" s="171">
        <v>16496056.331</v>
      </c>
      <c r="X28" s="171">
        <v>10794608.067</v>
      </c>
      <c r="Y28" s="171">
        <v>12716727.795</v>
      </c>
      <c r="Z28" s="171">
        <v>129270754.77599999</v>
      </c>
      <c r="AA28" s="171">
        <v>152782090.63800001</v>
      </c>
      <c r="AB28" s="171">
        <v>945543.08299999998</v>
      </c>
      <c r="AC28" s="171">
        <v>153727633.72099999</v>
      </c>
    </row>
    <row r="29" spans="1:29" x14ac:dyDescent="0.25">
      <c r="A29" s="170" t="s">
        <v>260</v>
      </c>
      <c r="B29" s="171">
        <v>88893770.253000006</v>
      </c>
      <c r="C29" s="171">
        <v>1170366.8060000001</v>
      </c>
      <c r="D29" s="171">
        <v>26057983.175999999</v>
      </c>
      <c r="E29" s="171">
        <v>219774478</v>
      </c>
      <c r="F29" s="171">
        <v>37548701.873000003</v>
      </c>
      <c r="G29" s="171">
        <v>20241939.855</v>
      </c>
      <c r="H29" s="171">
        <v>17313466.157000002</v>
      </c>
      <c r="I29" s="171">
        <v>139645989.83399999</v>
      </c>
      <c r="J29" s="171">
        <v>23855981.909000002</v>
      </c>
      <c r="K29" s="171">
        <v>124961812.183</v>
      </c>
      <c r="L29" s="171">
        <v>60553589.847999997</v>
      </c>
      <c r="M29" s="171">
        <v>16835434.535</v>
      </c>
      <c r="N29" s="171">
        <v>21894876.460000001</v>
      </c>
      <c r="O29" s="171">
        <v>46323392.681999996</v>
      </c>
      <c r="P29" s="171">
        <v>14880111.32</v>
      </c>
      <c r="Q29" s="171">
        <v>4014352.29</v>
      </c>
      <c r="R29" s="171">
        <v>38784068.783</v>
      </c>
      <c r="S29" s="171">
        <v>29230391.592999998</v>
      </c>
      <c r="T29" s="171">
        <v>6320949.9210000001</v>
      </c>
      <c r="U29" s="171">
        <v>10070458.276000001</v>
      </c>
      <c r="V29" s="171">
        <v>31214592.545000002</v>
      </c>
      <c r="W29" s="171">
        <v>16886580.785</v>
      </c>
      <c r="X29" s="171">
        <v>661915788.17299998</v>
      </c>
      <c r="Y29" s="171">
        <v>145607293.52500001</v>
      </c>
      <c r="Z29" s="171">
        <v>151401505.51300001</v>
      </c>
      <c r="AA29" s="171">
        <v>958924587.21099997</v>
      </c>
      <c r="AB29" s="171">
        <v>14612724.57</v>
      </c>
      <c r="AC29" s="171">
        <v>973537311.78100002</v>
      </c>
    </row>
    <row r="30" spans="1:29" x14ac:dyDescent="0.25">
      <c r="A30" s="170" t="s">
        <v>261</v>
      </c>
      <c r="B30" s="171">
        <v>1994244.182</v>
      </c>
      <c r="C30" s="171">
        <v>61130.521999999997</v>
      </c>
      <c r="D30" s="171">
        <v>411461.15700000001</v>
      </c>
      <c r="E30" s="171">
        <v>2351112.9180000001</v>
      </c>
      <c r="F30" s="171">
        <v>1509856.2</v>
      </c>
      <c r="G30" s="171">
        <v>1067509.2879999999</v>
      </c>
      <c r="H30" s="171">
        <v>442346.91200000001</v>
      </c>
      <c r="I30" s="171">
        <v>1343055.102</v>
      </c>
      <c r="J30" s="171">
        <v>591295.31400000001</v>
      </c>
      <c r="K30" s="171">
        <v>971377.44200000004</v>
      </c>
      <c r="L30" s="171">
        <v>196101.4</v>
      </c>
      <c r="M30" s="171">
        <v>23903.468000000001</v>
      </c>
      <c r="N30" s="171">
        <v>122835.031</v>
      </c>
      <c r="O30" s="171">
        <v>249264.97899999999</v>
      </c>
      <c r="P30" s="171">
        <v>128118.25</v>
      </c>
      <c r="Q30" s="171">
        <v>9541.3130000000001</v>
      </c>
      <c r="R30" s="171">
        <v>215695.03400000001</v>
      </c>
      <c r="S30" s="171">
        <v>125681.458</v>
      </c>
      <c r="T30" s="171">
        <v>2007</v>
      </c>
      <c r="U30" s="171">
        <v>2260.2779999999998</v>
      </c>
      <c r="V30" s="171">
        <v>25713.342000000001</v>
      </c>
      <c r="W30" s="171">
        <v>25114.945</v>
      </c>
      <c r="X30" s="171">
        <v>9233532.8369999994</v>
      </c>
      <c r="Y30" s="171">
        <v>592104.87800000003</v>
      </c>
      <c r="Z30" s="171">
        <v>534131.62</v>
      </c>
      <c r="AA30" s="171">
        <v>10359769.335000001</v>
      </c>
      <c r="AB30" s="171">
        <v>3187562.5869999998</v>
      </c>
      <c r="AC30" s="171">
        <v>13547331.922</v>
      </c>
    </row>
    <row r="31" spans="1:29" x14ac:dyDescent="0.25">
      <c r="A31" s="170" t="s">
        <v>223</v>
      </c>
      <c r="B31" s="171">
        <v>90888014.435000002</v>
      </c>
      <c r="C31" s="171">
        <v>1231497.328</v>
      </c>
      <c r="D31" s="171">
        <v>26469444.333000001</v>
      </c>
      <c r="E31" s="171">
        <v>222125590.91800001</v>
      </c>
      <c r="F31" s="171">
        <v>39058558.072999999</v>
      </c>
      <c r="G31" s="171">
        <v>21309449.142999999</v>
      </c>
      <c r="H31" s="171">
        <v>17755813.068999998</v>
      </c>
      <c r="I31" s="171">
        <v>140989044.93599999</v>
      </c>
      <c r="J31" s="171">
        <v>24447277.223000001</v>
      </c>
      <c r="K31" s="171">
        <v>125933189.625</v>
      </c>
      <c r="L31" s="171">
        <v>60749691.248000003</v>
      </c>
      <c r="M31" s="171">
        <v>16859338.002999999</v>
      </c>
      <c r="N31" s="171">
        <v>22017711.491</v>
      </c>
      <c r="O31" s="171">
        <v>46572657.660999998</v>
      </c>
      <c r="P31" s="171">
        <v>15008229.57</v>
      </c>
      <c r="Q31" s="171">
        <v>4023893.6030000001</v>
      </c>
      <c r="R31" s="171">
        <v>38999763.817000002</v>
      </c>
      <c r="S31" s="171">
        <v>29356073.050999999</v>
      </c>
      <c r="T31" s="171">
        <v>6322956.9210000001</v>
      </c>
      <c r="U31" s="171">
        <v>10072718.554</v>
      </c>
      <c r="V31" s="171">
        <v>31240305.886999998</v>
      </c>
      <c r="W31" s="171">
        <v>16911695.73</v>
      </c>
      <c r="X31" s="171">
        <v>671149321.00999999</v>
      </c>
      <c r="Y31" s="171">
        <v>146199398.403</v>
      </c>
      <c r="Z31" s="171">
        <v>151935637.13299999</v>
      </c>
      <c r="AA31" s="171">
        <v>969284356.546</v>
      </c>
      <c r="AB31" s="171">
        <v>17800287.157000002</v>
      </c>
      <c r="AC31" s="171">
        <v>987084643.70299995</v>
      </c>
    </row>
  </sheetData>
  <mergeCells count="1">
    <mergeCell ref="B2:AC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AI39"/>
  <sheetViews>
    <sheetView zoomScaleNormal="100" workbookViewId="0"/>
  </sheetViews>
  <sheetFormatPr defaultColWidth="9.109375" defaultRowHeight="13.2" x14ac:dyDescent="0.25"/>
  <cols>
    <col min="1" max="1" width="20.33203125" style="22" customWidth="1"/>
    <col min="2" max="2" width="7.44140625" style="22" customWidth="1"/>
    <col min="3" max="4" width="9.44140625" style="22" bestFit="1" customWidth="1"/>
    <col min="5" max="5" width="10.44140625" style="22" customWidth="1"/>
    <col min="6" max="6" width="12.109375" style="22" customWidth="1"/>
    <col min="7" max="7" width="10.33203125" style="22" customWidth="1"/>
    <col min="8" max="8" width="8.109375" style="22" customWidth="1"/>
    <col min="9" max="9" width="8.5546875" style="22" customWidth="1"/>
    <col min="10" max="10" width="9.44140625" style="22" customWidth="1"/>
    <col min="11" max="11" width="9" style="22" customWidth="1"/>
    <col min="12" max="12" width="8.88671875" style="22" customWidth="1"/>
    <col min="13" max="13" width="7.44140625" style="22" customWidth="1"/>
    <col min="14" max="14" width="8" style="22" customWidth="1"/>
    <col min="15" max="15" width="8.88671875" style="22" customWidth="1"/>
    <col min="16" max="16" width="8" style="22" customWidth="1"/>
    <col min="17" max="17" width="3.44140625" style="22" customWidth="1"/>
    <col min="18" max="18" width="24.44140625" style="22" customWidth="1"/>
    <col min="19" max="19" width="13.5546875" style="22" customWidth="1"/>
    <col min="20" max="23" width="8.5546875" style="22" customWidth="1"/>
    <col min="24" max="24" width="9.44140625" style="22" customWidth="1"/>
    <col min="25" max="25" width="8.5546875" style="22" customWidth="1"/>
    <col min="26" max="26" width="9" style="23" customWidth="1"/>
    <col min="27" max="27" width="9.44140625" style="23" customWidth="1"/>
    <col min="28" max="28" width="11.109375" style="23" customWidth="1"/>
    <col min="29" max="29" width="8.5546875" style="23" customWidth="1"/>
    <col min="30" max="30" width="7.44140625" style="23" customWidth="1"/>
    <col min="31" max="31" width="9.109375" style="23" bestFit="1" customWidth="1"/>
    <col min="32" max="16384" width="9.109375" style="22"/>
  </cols>
  <sheetData>
    <row r="1" spans="1:31" s="53" customFormat="1" ht="18.600000000000001" x14ac:dyDescent="0.25">
      <c r="A1" s="54" t="s">
        <v>352</v>
      </c>
      <c r="R1" s="55" t="s">
        <v>353</v>
      </c>
      <c r="Z1" s="54"/>
      <c r="AA1" s="54"/>
      <c r="AB1" s="54"/>
      <c r="AC1" s="54"/>
      <c r="AD1" s="54"/>
      <c r="AE1" s="54"/>
    </row>
    <row r="2" spans="1:31" s="53" customFormat="1" ht="15.6" x14ac:dyDescent="0.25">
      <c r="A2" s="54"/>
      <c r="J2" s="51"/>
      <c r="R2" s="55"/>
      <c r="Z2" s="54"/>
      <c r="AA2" s="54"/>
      <c r="AB2" s="54"/>
      <c r="AC2" s="54"/>
      <c r="AD2" s="54"/>
      <c r="AE2" s="54"/>
    </row>
    <row r="3" spans="1:31" s="53" customFormat="1" ht="15.6" x14ac:dyDescent="0.25">
      <c r="A3" s="79" t="s">
        <v>53</v>
      </c>
      <c r="B3" s="80"/>
      <c r="C3" s="80"/>
      <c r="D3" s="80"/>
      <c r="E3" s="80"/>
      <c r="F3" s="80"/>
      <c r="G3" s="80"/>
      <c r="H3" s="80"/>
      <c r="I3" s="80"/>
      <c r="J3" s="81"/>
      <c r="K3" s="81"/>
      <c r="L3" s="81"/>
      <c r="M3" s="81"/>
      <c r="N3" s="81"/>
      <c r="O3" s="81"/>
      <c r="P3" s="81"/>
      <c r="R3" s="79" t="s">
        <v>53</v>
      </c>
      <c r="T3" s="81"/>
      <c r="U3" s="81"/>
      <c r="V3" s="81"/>
      <c r="W3" s="81"/>
      <c r="X3" s="81"/>
      <c r="Y3" s="81"/>
      <c r="Z3" s="80"/>
      <c r="AA3" s="80"/>
      <c r="AB3" s="80"/>
      <c r="AC3" s="80"/>
      <c r="AD3" s="80"/>
      <c r="AE3" s="80"/>
    </row>
    <row r="4" spans="1:31" s="23" customFormat="1" ht="27.75" customHeight="1" x14ac:dyDescent="0.25">
      <c r="A4" s="224" t="s">
        <v>16</v>
      </c>
      <c r="B4" s="197" t="s">
        <v>15</v>
      </c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48"/>
      <c r="R4" s="224" t="s">
        <v>16</v>
      </c>
      <c r="S4" s="82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</row>
    <row r="5" spans="1:31" s="23" customFormat="1" ht="18" customHeight="1" x14ac:dyDescent="0.25">
      <c r="A5" s="253"/>
      <c r="B5" s="228" t="s">
        <v>17</v>
      </c>
      <c r="C5" s="48" t="s">
        <v>18</v>
      </c>
      <c r="D5" s="228" t="s">
        <v>21</v>
      </c>
      <c r="E5" s="228" t="s">
        <v>19</v>
      </c>
      <c r="F5" s="48" t="s">
        <v>87</v>
      </c>
      <c r="G5" s="58" t="s">
        <v>56</v>
      </c>
      <c r="H5" s="254" t="s">
        <v>55</v>
      </c>
      <c r="I5" s="228" t="s">
        <v>20</v>
      </c>
      <c r="J5" s="83" t="s">
        <v>81</v>
      </c>
      <c r="K5" s="48" t="s">
        <v>58</v>
      </c>
      <c r="L5" s="228" t="s">
        <v>22</v>
      </c>
      <c r="M5" s="228" t="s">
        <v>23</v>
      </c>
      <c r="N5" s="228" t="s">
        <v>24</v>
      </c>
      <c r="O5" s="228" t="s">
        <v>25</v>
      </c>
      <c r="P5" s="228" t="s">
        <v>26</v>
      </c>
      <c r="Q5" s="48"/>
      <c r="R5" s="253"/>
      <c r="S5" s="228" t="s">
        <v>27</v>
      </c>
      <c r="T5" s="228" t="s">
        <v>28</v>
      </c>
      <c r="U5" s="228" t="s">
        <v>29</v>
      </c>
      <c r="V5" s="228" t="s">
        <v>30</v>
      </c>
      <c r="W5" s="228" t="s">
        <v>31</v>
      </c>
      <c r="X5" s="228" t="s">
        <v>32</v>
      </c>
      <c r="Y5" s="228" t="s">
        <v>33</v>
      </c>
      <c r="Z5" s="228" t="s">
        <v>83</v>
      </c>
      <c r="AA5" s="228" t="s">
        <v>84</v>
      </c>
      <c r="AB5" s="228" t="s">
        <v>34</v>
      </c>
      <c r="AC5" s="228" t="s">
        <v>35</v>
      </c>
      <c r="AD5" s="228" t="s">
        <v>36</v>
      </c>
      <c r="AE5" s="228" t="s">
        <v>3</v>
      </c>
    </row>
    <row r="6" spans="1:31" s="23" customFormat="1" ht="35.4" customHeight="1" x14ac:dyDescent="0.25">
      <c r="A6" s="225"/>
      <c r="B6" s="256"/>
      <c r="C6" s="84" t="s">
        <v>37</v>
      </c>
      <c r="D6" s="256"/>
      <c r="E6" s="256"/>
      <c r="F6" s="84" t="s">
        <v>88</v>
      </c>
      <c r="G6" s="85" t="s">
        <v>57</v>
      </c>
      <c r="H6" s="257"/>
      <c r="I6" s="256"/>
      <c r="J6" s="86" t="s">
        <v>82</v>
      </c>
      <c r="K6" s="84" t="s">
        <v>59</v>
      </c>
      <c r="L6" s="256"/>
      <c r="M6" s="256"/>
      <c r="N6" s="256"/>
      <c r="O6" s="256"/>
      <c r="P6" s="256"/>
      <c r="Q6" s="48"/>
      <c r="R6" s="225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</row>
    <row r="7" spans="1:31" ht="15" customHeight="1" x14ac:dyDescent="0.25">
      <c r="A7" s="22" t="s">
        <v>4</v>
      </c>
      <c r="B7" s="22" t="s">
        <v>14</v>
      </c>
      <c r="E7" s="22" t="s">
        <v>14</v>
      </c>
      <c r="F7" s="22" t="s">
        <v>14</v>
      </c>
      <c r="J7" s="22" t="s">
        <v>14</v>
      </c>
      <c r="K7" s="22" t="s">
        <v>14</v>
      </c>
      <c r="M7" s="22" t="s">
        <v>14</v>
      </c>
      <c r="N7" s="22" t="s">
        <v>14</v>
      </c>
      <c r="O7" s="22" t="s">
        <v>14</v>
      </c>
      <c r="P7" s="22" t="s">
        <v>14</v>
      </c>
      <c r="R7" s="22" t="s">
        <v>4</v>
      </c>
    </row>
    <row r="8" spans="1:31" s="39" customFormat="1" ht="12.6" x14ac:dyDescent="0.25">
      <c r="A8" s="59" t="s">
        <v>17</v>
      </c>
      <c r="B8" s="87">
        <f>IF(N(' Tab.V.4.4A'!B8),' Tab.V.4.4A'!B8/' Tab.V.4.4A'!$AE8*100,' Tab.V.4.4A'!B8)</f>
        <v>58.195525901147626</v>
      </c>
      <c r="C8" s="87">
        <f>IF(N(' Tab.V.4.4A'!C8),' Tab.V.4.4A'!C8/' Tab.V.4.4A'!$AE8*100,' Tab.V.4.4A'!C8)</f>
        <v>0.52803961182725367</v>
      </c>
      <c r="D8" s="87">
        <f>IF(N(' Tab.V.4.4A'!D8),' Tab.V.4.4A'!D8/' Tab.V.4.4A'!$AE8*100,' Tab.V.4.4A'!D8)</f>
        <v>7.3646332701735071</v>
      </c>
      <c r="E8" s="87">
        <f>IF(N(' Tab.V.4.4A'!E8),' Tab.V.4.4A'!E8/' Tab.V.4.4A'!$AE8*100,' Tab.V.4.4A'!E8)</f>
        <v>18.595911923837765</v>
      </c>
      <c r="F8" s="87">
        <f>IF(N(' Tab.V.4.4A'!F8),' Tab.V.4.4A'!F8/' Tab.V.4.4A'!$AE8*100,' Tab.V.4.4A'!F8)</f>
        <v>0.36797835855087407</v>
      </c>
      <c r="G8" s="87">
        <f>IF(N(' Tab.V.4.4A'!G8),' Tab.V.4.4A'!G8/' Tab.V.4.4A'!$AE8*100,' Tab.V.4.4A'!G8)</f>
        <v>7.6927814534946279E-2</v>
      </c>
      <c r="H8" s="87">
        <f>IF(N(' Tab.V.4.4A'!H8),' Tab.V.4.4A'!H8/' Tab.V.4.4A'!$AE8*100,' Tab.V.4.4A'!H8)</f>
        <v>0.29105054401592784</v>
      </c>
      <c r="I8" s="87">
        <f>IF(N(' Tab.V.4.4A'!I8),' Tab.V.4.4A'!I8/' Tab.V.4.4A'!$AE8*100,' Tab.V.4.4A'!I8)</f>
        <v>3.4522020257434622</v>
      </c>
      <c r="J8" s="87">
        <f>IF(N(' Tab.V.4.4A'!J8),' Tab.V.4.4A'!J8/' Tab.V.4.4A'!$AE8*100,' Tab.V.4.4A'!J8)</f>
        <v>0.32179627969758112</v>
      </c>
      <c r="K8" s="87">
        <f>IF(N(' Tab.V.4.4A'!K8),' Tab.V.4.4A'!K8/' Tab.V.4.4A'!$AE8*100,' Tab.V.4.4A'!K8)</f>
        <v>4.04684044672321</v>
      </c>
      <c r="L8" s="87">
        <f>IF(N(' Tab.V.4.4A'!L8),' Tab.V.4.4A'!L8/' Tab.V.4.4A'!$AE8*100,' Tab.V.4.4A'!L8)</f>
        <v>1.7511185575493262</v>
      </c>
      <c r="M8" s="87">
        <f>IF(N(' Tab.V.4.4A'!M8),' Tab.V.4.4A'!M8/' Tab.V.4.4A'!$AE8*100,' Tab.V.4.4A'!M8)</f>
        <v>0.27480483725470367</v>
      </c>
      <c r="N8" s="87">
        <f>IF(N(' Tab.V.4.4A'!N8),' Tab.V.4.4A'!N8/' Tab.V.4.4A'!$AE8*100,' Tab.V.4.4A'!N8)</f>
        <v>0.42976461069227151</v>
      </c>
      <c r="O8" s="87">
        <f>IF(N(' Tab.V.4.4A'!O8),' Tab.V.4.4A'!O8/' Tab.V.4.4A'!$AE8*100,' Tab.V.4.4A'!O8)</f>
        <v>0.80274585301423118</v>
      </c>
      <c r="P8" s="87">
        <f>IF(N(' Tab.V.4.4A'!P8),' Tab.V.4.4A'!P8/' Tab.V.4.4A'!$AE8*100,' Tab.V.4.4A'!P8)</f>
        <v>0.27630792950735789</v>
      </c>
      <c r="Q8" s="61"/>
      <c r="R8" s="59" t="s">
        <v>17</v>
      </c>
      <c r="S8" s="87">
        <f>IF(N(' Tab.V.4.4A'!S8),' Tab.V.4.4A'!S8/' Tab.V.4.4A'!$AE8*100,' Tab.V.4.4A'!S8)</f>
        <v>2.4014541905704529E-2</v>
      </c>
      <c r="T8" s="87">
        <f>IF(N(' Tab.V.4.4A'!T8),' Tab.V.4.4A'!T8/' Tab.V.4.4A'!$AE8*100,' Tab.V.4.4A'!T8)</f>
        <v>0.40446592538397064</v>
      </c>
      <c r="U8" s="87">
        <f>IF(N(' Tab.V.4.4A'!U8),' Tab.V.4.4A'!U8/' Tab.V.4.4A'!$AE8*100,' Tab.V.4.4A'!U8)</f>
        <v>0.29242933576053232</v>
      </c>
      <c r="V8" s="87">
        <f>IF(N(' Tab.V.4.4A'!V8),' Tab.V.4.4A'!V8/' Tab.V.4.4A'!$AE8*100,' Tab.V.4.4A'!V8)</f>
        <v>2.5809661235969217E-2</v>
      </c>
      <c r="W8" s="87">
        <f>IF(N(' Tab.V.4.4A'!W8),' Tab.V.4.4A'!W8/' Tab.V.4.4A'!$AE8*100,' Tab.V.4.4A'!W8)</f>
        <v>2.4263548480511623E-2</v>
      </c>
      <c r="X8" s="87">
        <f>IF(N(' Tab.V.4.4A'!X8),' Tab.V.4.4A'!X8/' Tab.V.4.4A'!$AE8*100,' Tab.V.4.4A'!X8)</f>
        <v>5.6295992507864351E-2</v>
      </c>
      <c r="Y8" s="87">
        <f>IF(N(' Tab.V.4.4A'!Y8),' Tab.V.4.4A'!Y8/' Tab.V.4.4A'!$AE8*100,' Tab.V.4.4A'!Y8)</f>
        <v>2.647920630386898E-2</v>
      </c>
      <c r="Z8" s="64">
        <f>' Tab.V.4.4A'!Z8/' Tab.V.4.4A'!$AE8*100</f>
        <v>92.872927817701282</v>
      </c>
      <c r="AA8" s="64">
        <f>' Tab.V.4.4A'!AA8/' Tab.V.4.4A'!$AE8*100</f>
        <v>3.2584338585105321</v>
      </c>
      <c r="AB8" s="64">
        <f>' Tab.V.4.4A'!AB8/' Tab.V.4.4A'!$AE8*100</f>
        <v>1.1300661410857795</v>
      </c>
      <c r="AC8" s="64">
        <f>' Tab.V.4.4A'!AC8/' Tab.V.4.4A'!$AE8*100</f>
        <v>97.261427817297587</v>
      </c>
      <c r="AD8" s="64">
        <f>' Tab.V.4.4A'!AD8/' Tab.V.4.4A'!$AE8*100</f>
        <v>2.7385721827024057</v>
      </c>
      <c r="AE8" s="64">
        <f>AC8+AD8</f>
        <v>100</v>
      </c>
    </row>
    <row r="9" spans="1:31" s="39" customFormat="1" ht="12.6" x14ac:dyDescent="0.25">
      <c r="A9" s="59" t="s">
        <v>85</v>
      </c>
      <c r="B9" s="87">
        <f>IF(N(' Tab.V.4.4A'!B9),' Tab.V.4.4A'!B9/' Tab.V.4.4A'!$AE9*100,' Tab.V.4.4A'!B9)</f>
        <v>38.941031868704549</v>
      </c>
      <c r="C9" s="87">
        <f>IF(N(' Tab.V.4.4A'!C9),' Tab.V.4.4A'!C9/' Tab.V.4.4A'!$AE9*100,' Tab.V.4.4A'!C9)</f>
        <v>21.50733084529038</v>
      </c>
      <c r="D9" s="87">
        <f>IF(N(' Tab.V.4.4A'!D9),' Tab.V.4.4A'!D9/' Tab.V.4.4A'!$AE9*100,' Tab.V.4.4A'!D9)</f>
        <v>0.40677869446662951</v>
      </c>
      <c r="E9" s="87">
        <f>IF(N(' Tab.V.4.4A'!E9),' Tab.V.4.4A'!E9/' Tab.V.4.4A'!$AE9*100,' Tab.V.4.4A'!E9)</f>
        <v>21.453488121223106</v>
      </c>
      <c r="F9" s="87">
        <f>IF(N(' Tab.V.4.4A'!F9),' Tab.V.4.4A'!F9/' Tab.V.4.4A'!$AE9*100,' Tab.V.4.4A'!F9)</f>
        <v>0</v>
      </c>
      <c r="G9" s="87">
        <f>IF(N(' Tab.V.4.4A'!G9),' Tab.V.4.4A'!G9/' Tab.V.4.4A'!$AE9*100,' Tab.V.4.4A'!G9)</f>
        <v>0</v>
      </c>
      <c r="H9" s="87">
        <f>IF(N(' Tab.V.4.4A'!H9),' Tab.V.4.4A'!H9/' Tab.V.4.4A'!$AE9*100,' Tab.V.4.4A'!H9)</f>
        <v>2.3840664683664751E-2</v>
      </c>
      <c r="I9" s="87">
        <f>IF(N(' Tab.V.4.4A'!I9),' Tab.V.4.4A'!I9/' Tab.V.4.4A'!$AE9*100,' Tab.V.4.4A'!I9)</f>
        <v>1.4986116018057942</v>
      </c>
      <c r="J9" s="87">
        <f>IF(N(' Tab.V.4.4A'!J9),' Tab.V.4.4A'!J9/' Tab.V.4.4A'!$AE9*100,' Tab.V.4.4A'!J9)</f>
        <v>1.9054162766214486</v>
      </c>
      <c r="K9" s="87">
        <f>IF(N(' Tab.V.4.4A'!K9),' Tab.V.4.4A'!K9/' Tab.V.4.4A'!$AE9*100,' Tab.V.4.4A'!K9)</f>
        <v>0.17047319842604625</v>
      </c>
      <c r="L9" s="87">
        <f>IF(N(' Tab.V.4.4A'!L9),' Tab.V.4.4A'!L9/' Tab.V.4.4A'!$AE9*100,' Tab.V.4.4A'!L9)</f>
        <v>0.35738472777947994</v>
      </c>
      <c r="M9" s="87">
        <f>IF(N(' Tab.V.4.4A'!M9),' Tab.V.4.4A'!M9/' Tab.V.4.4A'!$AE9*100,' Tab.V.4.4A'!M9)</f>
        <v>0</v>
      </c>
      <c r="N9" s="87">
        <f>IF(N(' Tab.V.4.4A'!N9),' Tab.V.4.4A'!N9/' Tab.V.4.4A'!$AE9*100,' Tab.V.4.4A'!N9)</f>
        <v>0</v>
      </c>
      <c r="O9" s="87">
        <f>IF(N(' Tab.V.4.4A'!O9),' Tab.V.4.4A'!O9/' Tab.V.4.4A'!$AE9*100,' Tab.V.4.4A'!O9)</f>
        <v>1.9827296638879579</v>
      </c>
      <c r="P9" s="87">
        <f>IF(N(' Tab.V.4.4A'!P9),' Tab.V.4.4A'!P9/' Tab.V.4.4A'!$AE9*100,' Tab.V.4.4A'!P9)</f>
        <v>0</v>
      </c>
      <c r="Q9" s="61"/>
      <c r="R9" s="59" t="s">
        <v>85</v>
      </c>
      <c r="S9" s="87">
        <f>IF(N(' Tab.V.4.4A'!S9),' Tab.V.4.4A'!S9/' Tab.V.4.4A'!$AE9*100,' Tab.V.4.4A'!S9)</f>
        <v>0</v>
      </c>
      <c r="T9" s="87">
        <f>IF(N(' Tab.V.4.4A'!T9),' Tab.V.4.4A'!T9/' Tab.V.4.4A'!$AE9*100,' Tab.V.4.4A'!T9)</f>
        <v>0.77302264181299818</v>
      </c>
      <c r="U9" s="87">
        <f>IF(N(' Tab.V.4.4A'!U9),' Tab.V.4.4A'!U9/' Tab.V.4.4A'!$AE9*100,' Tab.V.4.4A'!U9)</f>
        <v>0</v>
      </c>
      <c r="V9" s="87">
        <f>IF(N(' Tab.V.4.4A'!V9),' Tab.V.4.4A'!V9/' Tab.V.4.4A'!$AE9*100,' Tab.V.4.4A'!V9)</f>
        <v>0</v>
      </c>
      <c r="W9" s="87">
        <f>IF(N(' Tab.V.4.4A'!W9),' Tab.V.4.4A'!W9/' Tab.V.4.4A'!$AE9*100,' Tab.V.4.4A'!W9)</f>
        <v>0</v>
      </c>
      <c r="X9" s="87">
        <f>IF(N(' Tab.V.4.4A'!X9),' Tab.V.4.4A'!X9/' Tab.V.4.4A'!$AE9*100,' Tab.V.4.4A'!X9)</f>
        <v>0</v>
      </c>
      <c r="Y9" s="87">
        <f>IF(N(' Tab.V.4.4A'!Y9),' Tab.V.4.4A'!Y9/' Tab.V.4.4A'!$AE9*100,' Tab.V.4.4A'!Y9)</f>
        <v>0</v>
      </c>
      <c r="Z9" s="64">
        <f>' Tab.V.4.4A'!Z9/' Tab.V.4.4A'!$AE9*100</f>
        <v>85.883130606537961</v>
      </c>
      <c r="AA9" s="64">
        <f>' Tab.V.4.4A'!AA9/' Tab.V.4.4A'!$AE9*100</f>
        <v>2.3401143916674378</v>
      </c>
      <c r="AB9" s="64">
        <f>' Tab.V.4.4A'!AB9/' Tab.V.4.4A'!$AE9*100</f>
        <v>0.77302264181299818</v>
      </c>
      <c r="AC9" s="64">
        <f>' Tab.V.4.4A'!AC9/' Tab.V.4.4A'!$AE9*100</f>
        <v>88.996267640018402</v>
      </c>
      <c r="AD9" s="64">
        <f>' Tab.V.4.4A'!AD9/' Tab.V.4.4A'!$AE9*100</f>
        <v>11.003732359981594</v>
      </c>
      <c r="AE9" s="64">
        <f t="shared" ref="AE9:AE33" si="0">AC9+AD9</f>
        <v>100</v>
      </c>
    </row>
    <row r="10" spans="1:31" s="39" customFormat="1" ht="12.6" x14ac:dyDescent="0.25">
      <c r="A10" s="59" t="s">
        <v>21</v>
      </c>
      <c r="B10" s="87">
        <f>IF(N(' Tab.V.4.4A'!B10),' Tab.V.4.4A'!B10/' Tab.V.4.4A'!$AE10*100,' Tab.V.4.4A'!B10)</f>
        <v>23.718993791589853</v>
      </c>
      <c r="C10" s="87">
        <f>IF(N(' Tab.V.4.4A'!C10),' Tab.V.4.4A'!C10/' Tab.V.4.4A'!$AE10*100,' Tab.V.4.4A'!C10)</f>
        <v>0.15226949078759058</v>
      </c>
      <c r="D10" s="87">
        <f>IF(N(' Tab.V.4.4A'!D10),' Tab.V.4.4A'!D10/' Tab.V.4.4A'!$AE10*100,' Tab.V.4.4A'!D10)</f>
        <v>25.6825393193233</v>
      </c>
      <c r="E10" s="87">
        <f>IF(N(' Tab.V.4.4A'!E10),' Tab.V.4.4A'!E10/' Tab.V.4.4A'!$AE10*100,' Tab.V.4.4A'!E10)</f>
        <v>23.971174885314198</v>
      </c>
      <c r="F10" s="87">
        <f>IF(N(' Tab.V.4.4A'!F10),' Tab.V.4.4A'!F10/' Tab.V.4.4A'!$AE10*100,' Tab.V.4.4A'!F10)</f>
        <v>0.72300028331098887</v>
      </c>
      <c r="G10" s="87">
        <f>IF(N(' Tab.V.4.4A'!G10),' Tab.V.4.4A'!G10/' Tab.V.4.4A'!$AE10*100,' Tab.V.4.4A'!G10)</f>
        <v>0.28907997749088044</v>
      </c>
      <c r="H10" s="87">
        <f>IF(N(' Tab.V.4.4A'!H10),' Tab.V.4.4A'!H10/' Tab.V.4.4A'!$AE10*100,' Tab.V.4.4A'!H10)</f>
        <v>0.43392030582010843</v>
      </c>
      <c r="I10" s="87">
        <f>IF(N(' Tab.V.4.4A'!I10),' Tab.V.4.4A'!I10/' Tab.V.4.4A'!$AE10*100,' Tab.V.4.4A'!I10)</f>
        <v>4.1098485283411428</v>
      </c>
      <c r="J10" s="87">
        <f>IF(N(' Tab.V.4.4A'!J10),' Tab.V.4.4A'!J10/' Tab.V.4.4A'!$AE10*100,' Tab.V.4.4A'!J10)</f>
        <v>0.68683517343332445</v>
      </c>
      <c r="K10" s="87">
        <f>IF(N(' Tab.V.4.4A'!K10),' Tab.V.4.4A'!K10/' Tab.V.4.4A'!$AE10*100,' Tab.V.4.4A'!K10)</f>
        <v>9.5119347917476258</v>
      </c>
      <c r="L10" s="87">
        <f>IF(N(' Tab.V.4.4A'!L10),' Tab.V.4.4A'!L10/' Tab.V.4.4A'!$AE10*100,' Tab.V.4.4A'!L10)</f>
        <v>7.7245594140341867</v>
      </c>
      <c r="M10" s="87">
        <f>IF(N(' Tab.V.4.4A'!M10),' Tab.V.4.4A'!M10/' Tab.V.4.4A'!$AE10*100,' Tab.V.4.4A'!M10)</f>
        <v>0.18755822892730376</v>
      </c>
      <c r="N10" s="87">
        <f>IF(N(' Tab.V.4.4A'!N10),' Tab.V.4.4A'!N10/' Tab.V.4.4A'!$AE10*100,' Tab.V.4.4A'!N10)</f>
        <v>0.33693002123796045</v>
      </c>
      <c r="O10" s="87">
        <f>IF(N(' Tab.V.4.4A'!O10),' Tab.V.4.4A'!O10/' Tab.V.4.4A'!$AE10*100,' Tab.V.4.4A'!O10)</f>
        <v>0.66197862857467038</v>
      </c>
      <c r="P10" s="87">
        <f>IF(N(' Tab.V.4.4A'!P10),' Tab.V.4.4A'!P10/' Tab.V.4.4A'!$AE10*100,' Tab.V.4.4A'!P10)</f>
        <v>0.11544378832039055</v>
      </c>
      <c r="Q10" s="61"/>
      <c r="R10" s="59" t="s">
        <v>21</v>
      </c>
      <c r="S10" s="87">
        <f>IF(N(' Tab.V.4.4A'!S10),' Tab.V.4.4A'!S10/' Tab.V.4.4A'!$AE10*100,' Tab.V.4.4A'!S10)</f>
        <v>0</v>
      </c>
      <c r="T10" s="87">
        <f>IF(N(' Tab.V.4.4A'!T10),' Tab.V.4.4A'!T10/' Tab.V.4.4A'!$AE10*100,' Tab.V.4.4A'!T10)</f>
        <v>0.30314103709913126</v>
      </c>
      <c r="U10" s="87">
        <f>IF(N(' Tab.V.4.4A'!U10),' Tab.V.4.4A'!U10/' Tab.V.4.4A'!$AE10*100,' Tab.V.4.4A'!U10)</f>
        <v>6.2650186941771322E-3</v>
      </c>
      <c r="V10" s="87">
        <f>IF(N(' Tab.V.4.4A'!V10),' Tab.V.4.4A'!V10/' Tab.V.4.4A'!$AE10*100,' Tab.V.4.4A'!V10)</f>
        <v>0</v>
      </c>
      <c r="W10" s="87">
        <f>IF(N(' Tab.V.4.4A'!W10),' Tab.V.4.4A'!W10/' Tab.V.4.4A'!$AE10*100,' Tab.V.4.4A'!W10)</f>
        <v>0.13320861876637091</v>
      </c>
      <c r="X10" s="87">
        <f>IF(N(' Tab.V.4.4A'!X10),' Tab.V.4.4A'!X10/' Tab.V.4.4A'!$AE10*100,' Tab.V.4.4A'!X10)</f>
        <v>1.5627649586437684E-2</v>
      </c>
      <c r="Y10" s="87">
        <f>IF(N(' Tab.V.4.4A'!Y10),' Tab.V.4.4A'!Y10/' Tab.V.4.4A'!$AE10*100,' Tab.V.4.4A'!Y10)</f>
        <v>0</v>
      </c>
      <c r="Z10" s="64">
        <f>' Tab.V.4.4A'!Z10/' Tab.V.4.4A'!$AE10*100</f>
        <v>88.556596263848036</v>
      </c>
      <c r="AA10" s="64">
        <f>' Tab.V.4.4A'!AA10/' Tab.V.4.4A'!$AE10*100</f>
        <v>8.9110262927741193</v>
      </c>
      <c r="AB10" s="64">
        <f>' Tab.V.4.4A'!AB10/' Tab.V.4.4A'!$AE10*100</f>
        <v>0.57368611246650758</v>
      </c>
      <c r="AC10" s="64">
        <f>' Tab.V.4.4A'!AC10/' Tab.V.4.4A'!$AE10*100</f>
        <v>98.04130866908865</v>
      </c>
      <c r="AD10" s="64">
        <f>' Tab.V.4.4A'!AD10/' Tab.V.4.4A'!$AE10*100</f>
        <v>1.9586913309113414</v>
      </c>
      <c r="AE10" s="64">
        <f t="shared" si="0"/>
        <v>99.999999999999986</v>
      </c>
    </row>
    <row r="11" spans="1:31" s="39" customFormat="1" ht="12.6" x14ac:dyDescent="0.25">
      <c r="A11" s="59" t="s">
        <v>19</v>
      </c>
      <c r="B11" s="87">
        <f>IF(N(' Tab.V.4.4A'!B11),' Tab.V.4.4A'!B11/' Tab.V.4.4A'!$AE11*100,' Tab.V.4.4A'!B11)</f>
        <v>7.1383906378961139</v>
      </c>
      <c r="C11" s="87">
        <f>IF(N(' Tab.V.4.4A'!C11),' Tab.V.4.4A'!C11/' Tab.V.4.4A'!$AE11*100,' Tab.V.4.4A'!C11)</f>
        <v>8.2436649108979951E-2</v>
      </c>
      <c r="D11" s="87">
        <f>IF(N(' Tab.V.4.4A'!D11),' Tab.V.4.4A'!D11/' Tab.V.4.4A'!$AE11*100,' Tab.V.4.4A'!D11)</f>
        <v>3.0391598123828305</v>
      </c>
      <c r="E11" s="87">
        <f>IF(N(' Tab.V.4.4A'!E11),' Tab.V.4.4A'!E11/' Tab.V.4.4A'!$AE11*100,' Tab.V.4.4A'!E11)</f>
        <v>63.433826836621812</v>
      </c>
      <c r="F11" s="87">
        <f>IF(N(' Tab.V.4.4A'!F11),' Tab.V.4.4A'!F11/' Tab.V.4.4A'!$AE11*100,' Tab.V.4.4A'!F11)</f>
        <v>1.2112439759516616</v>
      </c>
      <c r="G11" s="87">
        <f>IF(N(' Tab.V.4.4A'!G11),' Tab.V.4.4A'!G11/' Tab.V.4.4A'!$AE11*100,' Tab.V.4.4A'!G11)</f>
        <v>0.36060763614656299</v>
      </c>
      <c r="H11" s="87">
        <f>IF(N(' Tab.V.4.4A'!H11),' Tab.V.4.4A'!H11/' Tab.V.4.4A'!$AE11*100,' Tab.V.4.4A'!H11)</f>
        <v>0.85063633980509856</v>
      </c>
      <c r="I11" s="87">
        <f>IF(N(' Tab.V.4.4A'!I11),' Tab.V.4.4A'!I11/' Tab.V.4.4A'!$AE11*100,' Tab.V.4.4A'!I11)</f>
        <v>7.0344221765913</v>
      </c>
      <c r="J11" s="87">
        <f>IF(N(' Tab.V.4.4A'!J11),' Tab.V.4.4A'!J11/' Tab.V.4.4A'!$AE11*100,' Tab.V.4.4A'!J11)</f>
        <v>0.77817918182381329</v>
      </c>
      <c r="K11" s="87">
        <f>IF(N(' Tab.V.4.4A'!K11),' Tab.V.4.4A'!K11/' Tab.V.4.4A'!$AE11*100,' Tab.V.4.4A'!K11)</f>
        <v>9.5657424516610234</v>
      </c>
      <c r="L11" s="87">
        <f>IF(N(' Tab.V.4.4A'!L11),' Tab.V.4.4A'!L11/' Tab.V.4.4A'!$AE11*100,' Tab.V.4.4A'!L11)</f>
        <v>2.2368391854096794</v>
      </c>
      <c r="M11" s="87">
        <f>IF(N(' Tab.V.4.4A'!M11),' Tab.V.4.4A'!M11/' Tab.V.4.4A'!$AE11*100,' Tab.V.4.4A'!M11)</f>
        <v>0.45633303114878415</v>
      </c>
      <c r="N11" s="87">
        <f>IF(N(' Tab.V.4.4A'!N11),' Tab.V.4.4A'!N11/' Tab.V.4.4A'!$AE11*100,' Tab.V.4.4A'!N11)</f>
        <v>0.82194301162893457</v>
      </c>
      <c r="O11" s="87">
        <f>IF(N(' Tab.V.4.4A'!O11),' Tab.V.4.4A'!O11/' Tab.V.4.4A'!$AE11*100,' Tab.V.4.4A'!O11)</f>
        <v>0.91866038422896168</v>
      </c>
      <c r="P11" s="87">
        <f>IF(N(' Tab.V.4.4A'!P11),' Tab.V.4.4A'!P11/' Tab.V.4.4A'!$AE11*100,' Tab.V.4.4A'!P11)</f>
        <v>0.26353114639197672</v>
      </c>
      <c r="Q11" s="61"/>
      <c r="R11" s="59" t="s">
        <v>19</v>
      </c>
      <c r="S11" s="87">
        <f>IF(N(' Tab.V.4.4A'!S11),' Tab.V.4.4A'!S11/' Tab.V.4.4A'!$AE11*100,' Tab.V.4.4A'!S11)</f>
        <v>5.691133055381007E-2</v>
      </c>
      <c r="T11" s="87">
        <f>IF(N(' Tab.V.4.4A'!T11),' Tab.V.4.4A'!T11/' Tab.V.4.4A'!$AE11*100,' Tab.V.4.4A'!T11)</f>
        <v>0.51528007927190367</v>
      </c>
      <c r="U11" s="87">
        <f>IF(N(' Tab.V.4.4A'!U11),' Tab.V.4.4A'!U11/' Tab.V.4.4A'!$AE11*100,' Tab.V.4.4A'!U11)</f>
        <v>0.30867133562504556</v>
      </c>
      <c r="V11" s="87">
        <f>IF(N(' Tab.V.4.4A'!V11),' Tab.V.4.4A'!V11/' Tab.V.4.4A'!$AE11*100,' Tab.V.4.4A'!V11)</f>
        <v>8.9400825317868471E-2</v>
      </c>
      <c r="W11" s="87">
        <f>IF(N(' Tab.V.4.4A'!W11),' Tab.V.4.4A'!W11/' Tab.V.4.4A'!$AE11*100,' Tab.V.4.4A'!W11)</f>
        <v>7.5480168101572709E-2</v>
      </c>
      <c r="X11" s="87">
        <f>IF(N(' Tab.V.4.4A'!X11),' Tab.V.4.4A'!X11/' Tab.V.4.4A'!$AE11*100,' Tab.V.4.4A'!X11)</f>
        <v>5.5216407687497499E-2</v>
      </c>
      <c r="Y11" s="87">
        <f>IF(N(' Tab.V.4.4A'!Y11),' Tab.V.4.4A'!Y11/' Tab.V.4.4A'!$AE11*100,' Tab.V.4.4A'!Y11)</f>
        <v>2.8491061141368137E-2</v>
      </c>
      <c r="Z11" s="64">
        <f>' Tab.V.4.4A'!Z11/' Tab.V.4.4A'!$AE11*100</f>
        <v>92.283401722037524</v>
      </c>
      <c r="AA11" s="64">
        <f>' Tab.V.4.4A'!AA11/' Tab.V.4.4A'!$AE11*100</f>
        <v>4.4337756124163601</v>
      </c>
      <c r="AB11" s="64">
        <f>' Tab.V.4.4A'!AB11/' Tab.V.4.4A'!$AE11*100</f>
        <v>1.3929823540910429</v>
      </c>
      <c r="AC11" s="64">
        <f>' Tab.V.4.4A'!AC11/' Tab.V.4.4A'!$AE11*100</f>
        <v>98.110159688544925</v>
      </c>
      <c r="AD11" s="64">
        <f>' Tab.V.4.4A'!AD11/' Tab.V.4.4A'!$AE11*100</f>
        <v>1.8898403114550815</v>
      </c>
      <c r="AE11" s="64">
        <f t="shared" si="0"/>
        <v>100</v>
      </c>
    </row>
    <row r="12" spans="1:31" s="39" customFormat="1" ht="12.6" x14ac:dyDescent="0.25">
      <c r="A12" s="59" t="s">
        <v>86</v>
      </c>
      <c r="B12" s="87">
        <f>IF(N(' Tab.V.4.4A'!B12),' Tab.V.4.4A'!B12/' Tab.V.4.4A'!$AE12*100,' Tab.V.4.4A'!B12)</f>
        <v>1.8250069739876269</v>
      </c>
      <c r="C12" s="87">
        <f>IF(N(' Tab.V.4.4A'!C12),' Tab.V.4.4A'!C12/' Tab.V.4.4A'!$AE12*100,' Tab.V.4.4A'!C12)</f>
        <v>3.8919278788912173E-2</v>
      </c>
      <c r="D12" s="87">
        <f>IF(N(' Tab.V.4.4A'!D12),' Tab.V.4.4A'!D12/' Tab.V.4.4A'!$AE12*100,' Tab.V.4.4A'!D12)</f>
        <v>0.48883760508655277</v>
      </c>
      <c r="E12" s="87">
        <f>IF(N(' Tab.V.4.4A'!E12),' Tab.V.4.4A'!E12/' Tab.V.4.4A'!$AE12*100,' Tab.V.4.4A'!E12)</f>
        <v>5.7026603377793998</v>
      </c>
      <c r="F12" s="87">
        <f>IF(N(' Tab.V.4.4A'!F12),' Tab.V.4.4A'!F12/' Tab.V.4.4A'!$AE12*100,' Tab.V.4.4A'!F12)</f>
        <v>74.162388336301106</v>
      </c>
      <c r="G12" s="87">
        <f>IF(N(' Tab.V.4.4A'!G12),' Tab.V.4.4A'!G12/' Tab.V.4.4A'!$AE12*100,' Tab.V.4.4A'!G12)</f>
        <v>44.970507552925589</v>
      </c>
      <c r="H12" s="87">
        <f>IF(N(' Tab.V.4.4A'!H12),' Tab.V.4.4A'!H12/' Tab.V.4.4A'!$AE12*100,' Tab.V.4.4A'!H12)</f>
        <v>29.191880783375524</v>
      </c>
      <c r="I12" s="87">
        <f>IF(N(' Tab.V.4.4A'!I12),' Tab.V.4.4A'!I12/' Tab.V.4.4A'!$AE12*100,' Tab.V.4.4A'!I12)</f>
        <v>8.3011287448626998</v>
      </c>
      <c r="J12" s="87">
        <f>IF(N(' Tab.V.4.4A'!J12),' Tab.V.4.4A'!J12/' Tab.V.4.4A'!$AE12*100,' Tab.V.4.4A'!J12)</f>
        <v>0.76032600322390564</v>
      </c>
      <c r="K12" s="87">
        <f>IF(N(' Tab.V.4.4A'!K12),' Tab.V.4.4A'!K12/' Tab.V.4.4A'!$AE12*100,' Tab.V.4.4A'!K12)</f>
        <v>2.9956543550680372</v>
      </c>
      <c r="L12" s="87">
        <f>IF(N(' Tab.V.4.4A'!L12),' Tab.V.4.4A'!L12/' Tab.V.4.4A'!$AE12*100,' Tab.V.4.4A'!L12)</f>
        <v>0.29506316128989535</v>
      </c>
      <c r="M12" s="87">
        <f>IF(N(' Tab.V.4.4A'!M12),' Tab.V.4.4A'!M12/' Tab.V.4.4A'!$AE12*100,' Tab.V.4.4A'!M12)</f>
        <v>7.8844798823495876E-2</v>
      </c>
      <c r="N12" s="87">
        <f>IF(N(' Tab.V.4.4A'!N12),' Tab.V.4.4A'!N12/' Tab.V.4.4A'!$AE12*100,' Tab.V.4.4A'!N12)</f>
        <v>0.21024376952126508</v>
      </c>
      <c r="O12" s="87">
        <f>IF(N(' Tab.V.4.4A'!O12),' Tab.V.4.4A'!O12/' Tab.V.4.4A'!$AE12*100,' Tab.V.4.4A'!O12)</f>
        <v>0.29378514742107609</v>
      </c>
      <c r="P12" s="87">
        <f>IF(N(' Tab.V.4.4A'!P12),' Tab.V.4.4A'!P12/' Tab.V.4.4A'!$AE12*100,' Tab.V.4.4A'!P12)</f>
        <v>2.7310463439811392E-2</v>
      </c>
      <c r="Q12" s="61"/>
      <c r="R12" s="59" t="s">
        <v>86</v>
      </c>
      <c r="S12" s="87">
        <f>IF(N(' Tab.V.4.4A'!S12),' Tab.V.4.4A'!S12/' Tab.V.4.4A'!$AE12*100,' Tab.V.4.4A'!S12)</f>
        <v>0</v>
      </c>
      <c r="T12" s="87">
        <f>IF(N(' Tab.V.4.4A'!T12),' Tab.V.4.4A'!T12/' Tab.V.4.4A'!$AE12*100,' Tab.V.4.4A'!T12)</f>
        <v>0.12285110132909233</v>
      </c>
      <c r="U12" s="87">
        <f>IF(N(' Tab.V.4.4A'!U12),' Tab.V.4.4A'!U12/' Tab.V.4.4A'!$AE12*100,' Tab.V.4.4A'!U12)</f>
        <v>7.051924173568723E-2</v>
      </c>
      <c r="V12" s="87">
        <f>IF(N(' Tab.V.4.4A'!V12),' Tab.V.4.4A'!V12/' Tab.V.4.4A'!$AE12*100,' Tab.V.4.4A'!V12)</f>
        <v>0</v>
      </c>
      <c r="W12" s="87">
        <f>IF(N(' Tab.V.4.4A'!W12),' Tab.V.4.4A'!W12/' Tab.V.4.4A'!$AE12*100,' Tab.V.4.4A'!W12)</f>
        <v>0</v>
      </c>
      <c r="X12" s="87">
        <f>IF(N(' Tab.V.4.4A'!X12),' Tab.V.4.4A'!X12/' Tab.V.4.4A'!$AE12*100,' Tab.V.4.4A'!X12)</f>
        <v>0</v>
      </c>
      <c r="Y12" s="87">
        <f>IF(N(' Tab.V.4.4A'!Y12),' Tab.V.4.4A'!Y12/' Tab.V.4.4A'!$AE12*100,' Tab.V.4.4A'!Y12)</f>
        <v>8.642861479835888E-2</v>
      </c>
      <c r="Z12" s="64">
        <f>' Tab.V.4.4A'!Z12/' Tab.V.4.4A'!$AE12*100</f>
        <v>94.274921635098238</v>
      </c>
      <c r="AA12" s="64">
        <f>' Tab.V.4.4A'!AA12/' Tab.V.4.4A'!$AE12*100</f>
        <v>0.87793687705573242</v>
      </c>
      <c r="AB12" s="64">
        <f>' Tab.V.4.4A'!AB12/' Tab.V.4.4A'!$AE12*100</f>
        <v>0.30710942130294983</v>
      </c>
      <c r="AC12" s="64">
        <f>' Tab.V.4.4A'!AC12/' Tab.V.4.4A'!$AE12*100</f>
        <v>95.459967933456937</v>
      </c>
      <c r="AD12" s="64">
        <f>' Tab.V.4.4A'!AD12/' Tab.V.4.4A'!$AE12*100</f>
        <v>4.5400320665430751</v>
      </c>
      <c r="AE12" s="64">
        <f t="shared" si="0"/>
        <v>100.00000000000001</v>
      </c>
    </row>
    <row r="13" spans="1:31" s="41" customFormat="1" ht="12.6" x14ac:dyDescent="0.25">
      <c r="A13" s="68" t="s">
        <v>54</v>
      </c>
      <c r="B13" s="87">
        <f>IF(N(' Tab.V.4.4A'!B13),' Tab.V.4.4A'!B13/' Tab.V.4.4A'!$AE13*100,' Tab.V.4.4A'!B13)</f>
        <v>0.95686595315996947</v>
      </c>
      <c r="C13" s="87">
        <f>IF(N(' Tab.V.4.4A'!C13),' Tab.V.4.4A'!C13/' Tab.V.4.4A'!$AE13*100,' Tab.V.4.4A'!C13)</f>
        <v>6.1249809194844719E-2</v>
      </c>
      <c r="D13" s="87">
        <f>IF(N(' Tab.V.4.4A'!D13),' Tab.V.4.4A'!D13/' Tab.V.4.4A'!$AE13*100,' Tab.V.4.4A'!D13)</f>
        <v>0.37409384213570107</v>
      </c>
      <c r="E13" s="87">
        <f>IF(N(' Tab.V.4.4A'!E13),' Tab.V.4.4A'!E13/' Tab.V.4.4A'!$AE13*100,' Tab.V.4.4A'!E13)</f>
        <v>3.1312853210241047</v>
      </c>
      <c r="F13" s="87">
        <f>IF(N(' Tab.V.4.4A'!F13),' Tab.V.4.4A'!F13/' Tab.V.4.4A'!$AE13*100,' Tab.V.4.4A'!F13)</f>
        <v>81.432144716986429</v>
      </c>
      <c r="G13" s="87">
        <f>IF(N(' Tab.V.4.4A'!G13),' Tab.V.4.4A'!G13/' Tab.V.4.4A'!$AE13*100,' Tab.V.4.4A'!G13)</f>
        <v>75.73985316932513</v>
      </c>
      <c r="H13" s="87">
        <f>IF(N(' Tab.V.4.4A'!H13),' Tab.V.4.4A'!H13/' Tab.V.4.4A'!$AE13*100,' Tab.V.4.4A'!H13)</f>
        <v>5.692291547661303</v>
      </c>
      <c r="I13" s="87">
        <f>IF(N(' Tab.V.4.4A'!I13),' Tab.V.4.4A'!I13/' Tab.V.4.4A'!$AE13*100,' Tab.V.4.4A'!I13)</f>
        <v>5.8240369912589696</v>
      </c>
      <c r="J13" s="87">
        <f>IF(N(' Tab.V.4.4A'!J13),' Tab.V.4.4A'!J13/' Tab.V.4.4A'!$AE13*100,' Tab.V.4.4A'!J13)</f>
        <v>0.33376889475263899</v>
      </c>
      <c r="K13" s="87">
        <f>IF(N(' Tab.V.4.4A'!K13),' Tab.V.4.4A'!K13/' Tab.V.4.4A'!$AE13*100,' Tab.V.4.4A'!K13)</f>
        <v>1.2985335380850718</v>
      </c>
      <c r="L13" s="87">
        <f>IF(N(' Tab.V.4.4A'!L13),' Tab.V.4.4A'!L13/' Tab.V.4.4A'!$AE13*100,' Tab.V.4.4A'!L13)</f>
        <v>0.10515154646176979</v>
      </c>
      <c r="M13" s="87">
        <f>IF(N(' Tab.V.4.4A'!M13),' Tab.V.4.4A'!M13/' Tab.V.4.4A'!$AE13*100,' Tab.V.4.4A'!M13)</f>
        <v>2.2741431811668402E-2</v>
      </c>
      <c r="N13" s="87">
        <f>IF(N(' Tab.V.4.4A'!N13),' Tab.V.4.4A'!N13/' Tab.V.4.4A'!$AE13*100,' Tab.V.4.4A'!N13)</f>
        <v>0.13532673814307436</v>
      </c>
      <c r="O13" s="87">
        <f>IF(N(' Tab.V.4.4A'!O13),' Tab.V.4.4A'!O13/' Tab.V.4.4A'!$AE13*100,' Tab.V.4.4A'!O13)</f>
        <v>0.12108365311037846</v>
      </c>
      <c r="P13" s="87">
        <f>IF(N(' Tab.V.4.4A'!P13),' Tab.V.4.4A'!P13/' Tab.V.4.4A'!$AE13*100,' Tab.V.4.4A'!P13)</f>
        <v>9.2229868200936656E-3</v>
      </c>
      <c r="Q13" s="69"/>
      <c r="R13" s="68" t="s">
        <v>54</v>
      </c>
      <c r="S13" s="87">
        <f>IF(N(' Tab.V.4.4A'!S13),' Tab.V.4.4A'!S13/' Tab.V.4.4A'!$AE13*100,' Tab.V.4.4A'!S13)</f>
        <v>0</v>
      </c>
      <c r="T13" s="87">
        <f>IF(N(' Tab.V.4.4A'!T13),' Tab.V.4.4A'!T13/' Tab.V.4.4A'!$AE13*100,' Tab.V.4.4A'!T13)</f>
        <v>0.1273813914924998</v>
      </c>
      <c r="U13" s="87">
        <f>IF(N(' Tab.V.4.4A'!U13),' Tab.V.4.4A'!U13/' Tab.V.4.4A'!$AE13*100,' Tab.V.4.4A'!U13)</f>
        <v>8.1722240524199852E-2</v>
      </c>
      <c r="V13" s="87">
        <f>IF(N(' Tab.V.4.4A'!V13),' Tab.V.4.4A'!V13/' Tab.V.4.4A'!$AE13*100,' Tab.V.4.4A'!V13)</f>
        <v>0</v>
      </c>
      <c r="W13" s="87">
        <f>IF(N(' Tab.V.4.4A'!W13),' Tab.V.4.4A'!W13/' Tab.V.4.4A'!$AE13*100,' Tab.V.4.4A'!W13)</f>
        <v>0</v>
      </c>
      <c r="X13" s="87">
        <f>IF(N(' Tab.V.4.4A'!X13),' Tab.V.4.4A'!X13/' Tab.V.4.4A'!$AE13*100,' Tab.V.4.4A'!X13)</f>
        <v>0</v>
      </c>
      <c r="Y13" s="87">
        <f>IF(N(' Tab.V.4.4A'!Y13),' Tab.V.4.4A'!Y13/' Tab.V.4.4A'!$AE13*100,' Tab.V.4.4A'!Y13)</f>
        <v>0.16083857126746023</v>
      </c>
      <c r="Z13" s="70">
        <f>' Tab.V.4.4A'!Z13/' Tab.V.4.4A'!$AE13*100</f>
        <v>93.411979066597738</v>
      </c>
      <c r="AA13" s="70">
        <f>' Tab.V.4.4A'!AA13/' Tab.V.4.4A'!$AE13*100</f>
        <v>0.38430336952689098</v>
      </c>
      <c r="AB13" s="70">
        <f>' Tab.V.4.4A'!AB13/' Tab.V.4.4A'!$AE13*100</f>
        <v>0.37916519010425354</v>
      </c>
      <c r="AC13" s="70">
        <f>' Tab.V.4.4A'!AC13/' Tab.V.4.4A'!$AE13*100</f>
        <v>94.175447626228888</v>
      </c>
      <c r="AD13" s="70">
        <f>' Tab.V.4.4A'!AD13/' Tab.V.4.4A'!$AE13*100</f>
        <v>5.8245523737711116</v>
      </c>
      <c r="AE13" s="70">
        <f t="shared" si="0"/>
        <v>100</v>
      </c>
    </row>
    <row r="14" spans="1:31" s="41" customFormat="1" ht="12.6" x14ac:dyDescent="0.25">
      <c r="A14" s="68" t="s">
        <v>55</v>
      </c>
      <c r="B14" s="87">
        <f>IF(N(' Tab.V.4.4A'!B14),' Tab.V.4.4A'!B14/' Tab.V.4.4A'!$AE14*100,' Tab.V.4.4A'!B14)</f>
        <v>2.8333696910243535</v>
      </c>
      <c r="C14" s="87">
        <f>IF(N(' Tab.V.4.4A'!C14),' Tab.V.4.4A'!C14/' Tab.V.4.4A'!$AE14*100,' Tab.V.4.4A'!C14)</f>
        <v>1.2981932467538988E-2</v>
      </c>
      <c r="D14" s="87">
        <f>IF(N(' Tab.V.4.4A'!D14),' Tab.V.4.4A'!D14/' Tab.V.4.4A'!$AE14*100,' Tab.V.4.4A'!D14)</f>
        <v>0.62211472227867814</v>
      </c>
      <c r="E14" s="87">
        <f>IF(N(' Tab.V.4.4A'!E14),' Tab.V.4.4A'!E14/' Tab.V.4.4A'!$AE14*100,' Tab.V.4.4A'!E14)</f>
        <v>8.6893625396218628</v>
      </c>
      <c r="F14" s="87">
        <f>IF(N(' Tab.V.4.4A'!F14),' Tab.V.4.4A'!F14/' Tab.V.4.4A'!$AE14*100,' Tab.V.4.4A'!F14)</f>
        <v>65.718424601890518</v>
      </c>
      <c r="G14" s="87">
        <f>IF(N(' Tab.V.4.4A'!G14),' Tab.V.4.4A'!G14/' Tab.V.4.4A'!$AE14*100,' Tab.V.4.4A'!G14)</f>
        <v>9.2313128796742934</v>
      </c>
      <c r="H14" s="87">
        <f>IF(N(' Tab.V.4.4A'!H14),' Tab.V.4.4A'!H14/' Tab.V.4.4A'!$AE14*100,' Tab.V.4.4A'!H14)</f>
        <v>56.48711172221622</v>
      </c>
      <c r="I14" s="87">
        <f>IF(N(' Tab.V.4.4A'!I14),' Tab.V.4.4A'!I14/' Tab.V.4.4A'!$AE14*100,' Tab.V.4.4A'!I14)</f>
        <v>11.178319098835148</v>
      </c>
      <c r="J14" s="87">
        <f>IF(N(' Tab.V.4.4A'!J14),' Tab.V.4.4A'!J14/' Tab.V.4.4A'!$AE14*100,' Tab.V.4.4A'!J14)</f>
        <v>1.2557803989387284</v>
      </c>
      <c r="K14" s="87">
        <f>IF(N(' Tab.V.4.4A'!K14),' Tab.V.4.4A'!K14/' Tab.V.4.4A'!$AE14*100,' Tab.V.4.4A'!K14)</f>
        <v>4.9668932633746898</v>
      </c>
      <c r="L14" s="87">
        <f>IF(N(' Tab.V.4.4A'!L14),' Tab.V.4.4A'!L14/' Tab.V.4.4A'!$AE14*100,' Tab.V.4.4A'!L14)</f>
        <v>0.51564920356946808</v>
      </c>
      <c r="M14" s="87">
        <f>IF(N(' Tab.V.4.4A'!M14),' Tab.V.4.4A'!M14/' Tab.V.4.4A'!$AE14*100,' Tab.V.4.4A'!M14)</f>
        <v>0.14400995314487633</v>
      </c>
      <c r="N14" s="87">
        <f>IF(N(' Tab.V.4.4A'!N14),' Tab.V.4.4A'!N14/' Tab.V.4.4A'!$AE14*100,' Tab.V.4.4A'!N14)</f>
        <v>0.29726136171016709</v>
      </c>
      <c r="O14" s="87">
        <f>IF(N(' Tab.V.4.4A'!O14),' Tab.V.4.4A'!O14/' Tab.V.4.4A'!$AE14*100,' Tab.V.4.4A'!O14)</f>
        <v>0.49438129926909397</v>
      </c>
      <c r="P14" s="87">
        <f>IF(N(' Tab.V.4.4A'!P14),' Tab.V.4.4A'!P14/' Tab.V.4.4A'!$AE14*100,' Tab.V.4.4A'!P14)</f>
        <v>4.8319420085136865E-2</v>
      </c>
      <c r="Q14" s="69"/>
      <c r="R14" s="68" t="s">
        <v>55</v>
      </c>
      <c r="S14" s="87">
        <f>IF(N(' Tab.V.4.4A'!S14),' Tab.V.4.4A'!S14/' Tab.V.4.4A'!$AE14*100,' Tab.V.4.4A'!S14)</f>
        <v>0</v>
      </c>
      <c r="T14" s="87">
        <f>IF(N(' Tab.V.4.4A'!T14),' Tab.V.4.4A'!T14/' Tab.V.4.4A'!$AE14*100,' Tab.V.4.4A'!T14)</f>
        <v>0.11758908100227591</v>
      </c>
      <c r="U14" s="87">
        <f>IF(N(' Tab.V.4.4A'!U14),' Tab.V.4.4A'!U14/' Tab.V.4.4A'!$AE14*100,' Tab.V.4.4A'!U14)</f>
        <v>5.7506740279905481E-2</v>
      </c>
      <c r="V14" s="87">
        <f>IF(N(' Tab.V.4.4A'!V14),' Tab.V.4.4A'!V14/' Tab.V.4.4A'!$AE14*100,' Tab.V.4.4A'!V14)</f>
        <v>0</v>
      </c>
      <c r="W14" s="87">
        <f>IF(N(' Tab.V.4.4A'!W14),' Tab.V.4.4A'!W14/' Tab.V.4.4A'!$AE14*100,' Tab.V.4.4A'!W14)</f>
        <v>0</v>
      </c>
      <c r="X14" s="87">
        <f>IF(N(' Tab.V.4.4A'!X14),' Tab.V.4.4A'!X14/' Tab.V.4.4A'!$AE14*100,' Tab.V.4.4A'!X14)</f>
        <v>0</v>
      </c>
      <c r="Y14" s="87">
        <f>IF(N(' Tab.V.4.4A'!Y14),' Tab.V.4.4A'!Y14/' Tab.V.4.4A'!$AE14*100,' Tab.V.4.4A'!Y14)</f>
        <v>0</v>
      </c>
      <c r="Z14" s="70">
        <f>' Tab.V.4.4A'!Z14/' Tab.V.4.4A'!$AE14*100</f>
        <v>95.277246248431496</v>
      </c>
      <c r="AA14" s="70">
        <f>' Tab.V.4.4A'!AA14/' Tab.V.4.4A'!$AE14*100</f>
        <v>1.4513018176936054</v>
      </c>
      <c r="AB14" s="70">
        <f>' Tab.V.4.4A'!AB14/' Tab.V.4.4A'!$AE14*100</f>
        <v>0.22341524136731827</v>
      </c>
      <c r="AC14" s="70">
        <f>' Tab.V.4.4A'!AC14/' Tab.V.4.4A'!$AE14*100</f>
        <v>96.951963307492434</v>
      </c>
      <c r="AD14" s="70">
        <f>' Tab.V.4.4A'!AD14/' Tab.V.4.4A'!$AE14*100</f>
        <v>3.0480366925075839</v>
      </c>
      <c r="AE14" s="70">
        <f t="shared" si="0"/>
        <v>100.00000000000001</v>
      </c>
    </row>
    <row r="15" spans="1:31" s="39" customFormat="1" ht="12.6" x14ac:dyDescent="0.25">
      <c r="A15" s="59" t="s">
        <v>20</v>
      </c>
      <c r="B15" s="87">
        <f>IF(N(' Tab.V.4.4A'!B15),' Tab.V.4.4A'!B15/' Tab.V.4.4A'!$AE15*100,' Tab.V.4.4A'!B15)</f>
        <v>2.5537227579732416</v>
      </c>
      <c r="C15" s="87">
        <f>IF(N(' Tab.V.4.4A'!C15),' Tab.V.4.4A'!C15/' Tab.V.4.4A'!$AE15*100,' Tab.V.4.4A'!C15)</f>
        <v>6.7439271155081582E-2</v>
      </c>
      <c r="D15" s="87">
        <f>IF(N(' Tab.V.4.4A'!D15),' Tab.V.4.4A'!D15/' Tab.V.4.4A'!$AE15*100,' Tab.V.4.4A'!D15)</f>
        <v>0.93054733774176368</v>
      </c>
      <c r="E15" s="87">
        <f>IF(N(' Tab.V.4.4A'!E15),' Tab.V.4.4A'!E15/' Tab.V.4.4A'!$AE15*100,' Tab.V.4.4A'!E15)</f>
        <v>12.046892239465388</v>
      </c>
      <c r="F15" s="87">
        <f>IF(N(' Tab.V.4.4A'!F15),' Tab.V.4.4A'!F15/' Tab.V.4.4A'!$AE15*100,' Tab.V.4.4A'!F15)</f>
        <v>2.835913886721996</v>
      </c>
      <c r="G15" s="87">
        <f>IF(N(' Tab.V.4.4A'!G15),' Tab.V.4.4A'!G15/' Tab.V.4.4A'!$AE15*100,' Tab.V.4.4A'!G15)</f>
        <v>1.0534095844847433</v>
      </c>
      <c r="H15" s="87">
        <f>IF(N(' Tab.V.4.4A'!H15),' Tab.V.4.4A'!H15/' Tab.V.4.4A'!$AE15*100,' Tab.V.4.4A'!H15)</f>
        <v>1.7825043022372522</v>
      </c>
      <c r="I15" s="87">
        <f>IF(N(' Tab.V.4.4A'!I15),' Tab.V.4.4A'!I15/' Tab.V.4.4A'!$AE15*100,' Tab.V.4.4A'!I15)</f>
        <v>63.553792243717567</v>
      </c>
      <c r="J15" s="87">
        <f>IF(N(' Tab.V.4.4A'!J15),' Tab.V.4.4A'!J15/' Tab.V.4.4A'!$AE15*100,' Tab.V.4.4A'!J15)</f>
        <v>3.5433356287869304</v>
      </c>
      <c r="K15" s="87">
        <f>IF(N(' Tab.V.4.4A'!K15),' Tab.V.4.4A'!K15/' Tab.V.4.4A'!$AE15*100,' Tab.V.4.4A'!K15)</f>
        <v>7.566564821292987</v>
      </c>
      <c r="L15" s="87">
        <f>IF(N(' Tab.V.4.4A'!L15),' Tab.V.4.4A'!L15/' Tab.V.4.4A'!$AE15*100,' Tab.V.4.4A'!L15)</f>
        <v>2.1497931509471115</v>
      </c>
      <c r="M15" s="87">
        <f>IF(N(' Tab.V.4.4A'!M15),' Tab.V.4.4A'!M15/' Tab.V.4.4A'!$AE15*100,' Tab.V.4.4A'!M15)</f>
        <v>0.52926163474765131</v>
      </c>
      <c r="N15" s="87">
        <f>IF(N(' Tab.V.4.4A'!N15),' Tab.V.4.4A'!N15/' Tab.V.4.4A'!$AE15*100,' Tab.V.4.4A'!N15)</f>
        <v>0.660522189817907</v>
      </c>
      <c r="O15" s="87">
        <f>IF(N(' Tab.V.4.4A'!O15),' Tab.V.4.4A'!O15/' Tab.V.4.4A'!$AE15*100,' Tab.V.4.4A'!O15)</f>
        <v>0.91055692512619235</v>
      </c>
      <c r="P15" s="87">
        <f>IF(N(' Tab.V.4.4A'!P15),' Tab.V.4.4A'!P15/' Tab.V.4.4A'!$AE15*100,' Tab.V.4.4A'!P15)</f>
        <v>0.29449809905977853</v>
      </c>
      <c r="Q15" s="61"/>
      <c r="R15" s="59" t="s">
        <v>20</v>
      </c>
      <c r="S15" s="87">
        <f>IF(N(' Tab.V.4.4A'!S15),' Tab.V.4.4A'!S15/' Tab.V.4.4A'!$AE15*100,' Tab.V.4.4A'!S15)</f>
        <v>4.8255615084478176E-2</v>
      </c>
      <c r="T15" s="87">
        <f>IF(N(' Tab.V.4.4A'!T15),' Tab.V.4.4A'!T15/' Tab.V.4.4A'!$AE15*100,' Tab.V.4.4A'!T15)</f>
        <v>0.6568744840304489</v>
      </c>
      <c r="U15" s="87">
        <f>IF(N(' Tab.V.4.4A'!U15),' Tab.V.4.4A'!U15/' Tab.V.4.4A'!$AE15*100,' Tab.V.4.4A'!U15)</f>
        <v>0.28709846852637166</v>
      </c>
      <c r="V15" s="87">
        <f>IF(N(' Tab.V.4.4A'!V15),' Tab.V.4.4A'!V15/' Tab.V.4.4A'!$AE15*100,' Tab.V.4.4A'!V15)</f>
        <v>8.7321626673559031E-3</v>
      </c>
      <c r="W15" s="87">
        <f>IF(N(' Tab.V.4.4A'!W15),' Tab.V.4.4A'!W15/' Tab.V.4.4A'!$AE15*100,' Tab.V.4.4A'!W15)</f>
        <v>3.5928469666973849E-2</v>
      </c>
      <c r="X15" s="87">
        <f>IF(N(' Tab.V.4.4A'!X15),' Tab.V.4.4A'!X15/' Tab.V.4.4A'!$AE15*100,' Tab.V.4.4A'!X15)</f>
        <v>0.17128490354742806</v>
      </c>
      <c r="Y15" s="87">
        <f>IF(N(' Tab.V.4.4A'!Y15),' Tab.V.4.4A'!Y15/' Tab.V.4.4A'!$AE15*100,' Tab.V.4.4A'!Y15)</f>
        <v>1.6085665375691918E-2</v>
      </c>
      <c r="Z15" s="64">
        <f>' Tab.V.4.4A'!Z15/' Tab.V.4.4A'!$AE15*100</f>
        <v>93.098208186854947</v>
      </c>
      <c r="AA15" s="64">
        <f>' Tab.V.4.4A'!AA15/' Tab.V.4.4A'!$AE15*100</f>
        <v>4.2501339006388621</v>
      </c>
      <c r="AB15" s="64">
        <f>' Tab.V.4.4A'!AB15/' Tab.V.4.4A'!$AE15*100</f>
        <v>1.518757867958527</v>
      </c>
      <c r="AC15" s="64">
        <f>' Tab.V.4.4A'!AC15/' Tab.V.4.4A'!$AE15*100</f>
        <v>98.867099955452346</v>
      </c>
      <c r="AD15" s="64">
        <f>' Tab.V.4.4A'!AD15/' Tab.V.4.4A'!$AE15*100</f>
        <v>1.1329000445476618</v>
      </c>
      <c r="AE15" s="64">
        <f t="shared" si="0"/>
        <v>100.00000000000001</v>
      </c>
    </row>
    <row r="16" spans="1:31" s="39" customFormat="1" ht="12.6" x14ac:dyDescent="0.25">
      <c r="A16" s="59" t="s">
        <v>38</v>
      </c>
      <c r="B16" s="87">
        <f>IF(N(' Tab.V.4.4A'!B16),' Tab.V.4.4A'!B16/' Tab.V.4.4A'!$AE16*100,' Tab.V.4.4A'!B16)</f>
        <v>1.3987139525183494</v>
      </c>
      <c r="C16" s="87">
        <f>IF(N(' Tab.V.4.4A'!C16),' Tab.V.4.4A'!C16/' Tab.V.4.4A'!$AE16*100,' Tab.V.4.4A'!C16)</f>
        <v>0</v>
      </c>
      <c r="D16" s="87">
        <f>IF(N(' Tab.V.4.4A'!D16),' Tab.V.4.4A'!D16/' Tab.V.4.4A'!$AE16*100,' Tab.V.4.4A'!D16)</f>
        <v>0.64240631608593191</v>
      </c>
      <c r="E16" s="87">
        <f>IF(N(' Tab.V.4.4A'!E16),' Tab.V.4.4A'!E16/' Tab.V.4.4A'!$AE16*100,' Tab.V.4.4A'!E16)</f>
        <v>5.5826733173912864</v>
      </c>
      <c r="F16" s="87">
        <f>IF(N(' Tab.V.4.4A'!F16),' Tab.V.4.4A'!F16/' Tab.V.4.4A'!$AE16*100,' Tab.V.4.4A'!F16)</f>
        <v>1.3032464842539104</v>
      </c>
      <c r="G16" s="87">
        <f>IF(N(' Tab.V.4.4A'!G16),' Tab.V.4.4A'!G16/' Tab.V.4.4A'!$AE16*100,' Tab.V.4.4A'!G16)</f>
        <v>0.60665544181162157</v>
      </c>
      <c r="H16" s="87">
        <f>IF(N(' Tab.V.4.4A'!H16),' Tab.V.4.4A'!H16/' Tab.V.4.4A'!$AE16*100,' Tab.V.4.4A'!H16)</f>
        <v>0.69659104244228909</v>
      </c>
      <c r="I16" s="87">
        <f>IF(N(' Tab.V.4.4A'!I16),' Tab.V.4.4A'!I16/' Tab.V.4.4A'!$AE16*100,' Tab.V.4.4A'!I16)</f>
        <v>27.995444524488995</v>
      </c>
      <c r="J16" s="87">
        <f>IF(N(' Tab.V.4.4A'!J16),' Tab.V.4.4A'!J16/' Tab.V.4.4A'!$AE16*100,' Tab.V.4.4A'!J16)</f>
        <v>52.455550505317014</v>
      </c>
      <c r="K16" s="87">
        <f>IF(N(' Tab.V.4.4A'!K16),' Tab.V.4.4A'!K16/' Tab.V.4.4A'!$AE16*100,' Tab.V.4.4A'!K16)</f>
        <v>3.8111728440600201</v>
      </c>
      <c r="L16" s="87">
        <f>IF(N(' Tab.V.4.4A'!L16),' Tab.V.4.4A'!L16/' Tab.V.4.4A'!$AE16*100,' Tab.V.4.4A'!L16)</f>
        <v>1.8279917382614734</v>
      </c>
      <c r="M16" s="87">
        <f>IF(N(' Tab.V.4.4A'!M16),' Tab.V.4.4A'!M16/' Tab.V.4.4A'!$AE16*100,' Tab.V.4.4A'!M16)</f>
        <v>0.28041927974258207</v>
      </c>
      <c r="N16" s="87">
        <f>IF(N(' Tab.V.4.4A'!N16),' Tab.V.4.4A'!N16/' Tab.V.4.4A'!$AE16*100,' Tab.V.4.4A'!N16)</f>
        <v>0.66864552007913014</v>
      </c>
      <c r="O16" s="87">
        <f>IF(N(' Tab.V.4.4A'!O16),' Tab.V.4.4A'!O16/' Tab.V.4.4A'!$AE16*100,' Tab.V.4.4A'!O16)</f>
        <v>0.771541298049227</v>
      </c>
      <c r="P16" s="87">
        <f>IF(N(' Tab.V.4.4A'!P16),' Tab.V.4.4A'!P16/' Tab.V.4.4A'!$AE16*100,' Tab.V.4.4A'!P16)</f>
        <v>0.2872090904378406</v>
      </c>
      <c r="Q16" s="61"/>
      <c r="R16" s="59" t="s">
        <v>38</v>
      </c>
      <c r="S16" s="87">
        <f>IF(N(' Tab.V.4.4A'!S16),' Tab.V.4.4A'!S16/' Tab.V.4.4A'!$AE16*100,' Tab.V.4.4A'!S16)</f>
        <v>5.4675176777299106E-2</v>
      </c>
      <c r="T16" s="87">
        <f>IF(N(' Tab.V.4.4A'!T16),' Tab.V.4.4A'!T16/' Tab.V.4.4A'!$AE16*100,' Tab.V.4.4A'!T16)</f>
        <v>0.36621596330844269</v>
      </c>
      <c r="U16" s="87">
        <f>IF(N(' Tab.V.4.4A'!U16),' Tab.V.4.4A'!U16/' Tab.V.4.4A'!$AE16*100,' Tab.V.4.4A'!U16)</f>
        <v>0.11539282433988236</v>
      </c>
      <c r="V16" s="87">
        <f>IF(N(' Tab.V.4.4A'!V16),' Tab.V.4.4A'!V16/' Tab.V.4.4A'!$AE16*100,' Tab.V.4.4A'!V16)</f>
        <v>5.8330204348387295E-2</v>
      </c>
      <c r="W16" s="87">
        <f>IF(N(' Tab.V.4.4A'!W16),' Tab.V.4.4A'!W16/' Tab.V.4.4A'!$AE16*100,' Tab.V.4.4A'!W16)</f>
        <v>9.9042244717871056E-3</v>
      </c>
      <c r="X16" s="87">
        <f>IF(N(' Tab.V.4.4A'!X16),' Tab.V.4.4A'!X16/' Tab.V.4.4A'!$AE16*100,' Tab.V.4.4A'!X16)</f>
        <v>6.461885492784597E-2</v>
      </c>
      <c r="Y16" s="87">
        <f>IF(N(' Tab.V.4.4A'!Y16),' Tab.V.4.4A'!Y16/' Tab.V.4.4A'!$AE16*100,' Tab.V.4.4A'!Y16)</f>
        <v>0</v>
      </c>
      <c r="Z16" s="64">
        <f>' Tab.V.4.4A'!Z16/' Tab.V.4.4A'!$AE16*100</f>
        <v>93.189207944115509</v>
      </c>
      <c r="AA16" s="64">
        <f>' Tab.V.4.4A'!AA16/' Tab.V.4.4A'!$AE16*100</f>
        <v>3.5485978361324126</v>
      </c>
      <c r="AB16" s="64">
        <f>' Tab.V.4.4A'!AB16/' Tab.V.4.4A'!$AE16*100</f>
        <v>0.9563463386114851</v>
      </c>
      <c r="AC16" s="64">
        <f>' Tab.V.4.4A'!AC16/' Tab.V.4.4A'!$AE16*100</f>
        <v>97.694152118859407</v>
      </c>
      <c r="AD16" s="64">
        <f>' Tab.V.4.4A'!AD16/' Tab.V.4.4A'!$AE16*100</f>
        <v>2.3058478811406031</v>
      </c>
      <c r="AE16" s="64">
        <f t="shared" si="0"/>
        <v>100.00000000000001</v>
      </c>
    </row>
    <row r="17" spans="1:31" s="39" customFormat="1" ht="12.6" x14ac:dyDescent="0.25">
      <c r="A17" s="59" t="s">
        <v>39</v>
      </c>
      <c r="B17" s="87">
        <f>IF(N(' Tab.V.4.4A'!B17),' Tab.V.4.4A'!B17/' Tab.V.4.4A'!$AE17*100,' Tab.V.4.4A'!B17)</f>
        <v>3.4832199340885959</v>
      </c>
      <c r="C17" s="87">
        <f>IF(N(' Tab.V.4.4A'!C17),' Tab.V.4.4A'!C17/' Tab.V.4.4A'!$AE17*100,' Tab.V.4.4A'!C17)</f>
        <v>3.169131648003258E-2</v>
      </c>
      <c r="D17" s="87">
        <f>IF(N(' Tab.V.4.4A'!D17),' Tab.V.4.4A'!D17/' Tab.V.4.4A'!$AE17*100,' Tab.V.4.4A'!D17)</f>
        <v>1.5937180905702613</v>
      </c>
      <c r="E17" s="87">
        <f>IF(N(' Tab.V.4.4A'!E17),' Tab.V.4.4A'!E17/' Tab.V.4.4A'!$AE17*100,' Tab.V.4.4A'!E17)</f>
        <v>15.181537320973968</v>
      </c>
      <c r="F17" s="87">
        <f>IF(N(' Tab.V.4.4A'!F17),' Tab.V.4.4A'!F17/' Tab.V.4.4A'!$AE17*100,' Tab.V.4.4A'!F17)</f>
        <v>1.008793029019917</v>
      </c>
      <c r="G17" s="87">
        <f>IF(N(' Tab.V.4.4A'!G17),' Tab.V.4.4A'!G17/' Tab.V.4.4A'!$AE17*100,' Tab.V.4.4A'!G17)</f>
        <v>0.36404178647641866</v>
      </c>
      <c r="H17" s="87">
        <f>IF(N(' Tab.V.4.4A'!H17),' Tab.V.4.4A'!H17/' Tab.V.4.4A'!$AE17*100,' Tab.V.4.4A'!H17)</f>
        <v>0.64475124254349814</v>
      </c>
      <c r="I17" s="87">
        <f>IF(N(' Tab.V.4.4A'!I17),' Tab.V.4.4A'!I17/' Tab.V.4.4A'!$AE17*100,' Tab.V.4.4A'!I17)</f>
        <v>9.0048911686597268</v>
      </c>
      <c r="J17" s="87">
        <f>IF(N(' Tab.V.4.4A'!J17),' Tab.V.4.4A'!J17/' Tab.V.4.4A'!$AE17*100,' Tab.V.4.4A'!J17)</f>
        <v>0.84638154523693898</v>
      </c>
      <c r="K17" s="87">
        <f>IF(N(' Tab.V.4.4A'!K17),' Tab.V.4.4A'!K17/' Tab.V.4.4A'!$AE17*100,' Tab.V.4.4A'!K17)</f>
        <v>56.097924522766917</v>
      </c>
      <c r="L17" s="87">
        <f>IF(N(' Tab.V.4.4A'!L17),' Tab.V.4.4A'!L17/' Tab.V.4.4A'!$AE17*100,' Tab.V.4.4A'!L17)</f>
        <v>3.5921501950713801</v>
      </c>
      <c r="M17" s="87">
        <f>IF(N(' Tab.V.4.4A'!M17),' Tab.V.4.4A'!M17/' Tab.V.4.4A'!$AE17*100,' Tab.V.4.4A'!M17)</f>
        <v>1.2837349272750642</v>
      </c>
      <c r="N17" s="87">
        <f>IF(N(' Tab.V.4.4A'!N17),' Tab.V.4.4A'!N17/' Tab.V.4.4A'!$AE17*100,' Tab.V.4.4A'!N17)</f>
        <v>1.9211725648275602</v>
      </c>
      <c r="O17" s="87">
        <f>IF(N(' Tab.V.4.4A'!O17),' Tab.V.4.4A'!O17/' Tab.V.4.4A'!$AE17*100,' Tab.V.4.4A'!O17)</f>
        <v>1.5527138355434174</v>
      </c>
      <c r="P17" s="87">
        <f>IF(N(' Tab.V.4.4A'!P17),' Tab.V.4.4A'!P17/' Tab.V.4.4A'!$AE17*100,' Tab.V.4.4A'!P17)</f>
        <v>0.85613734416242782</v>
      </c>
      <c r="Q17" s="61"/>
      <c r="R17" s="59" t="s">
        <v>39</v>
      </c>
      <c r="S17" s="87">
        <f>IF(N(' Tab.V.4.4A'!S17),' Tab.V.4.4A'!S17/' Tab.V.4.4A'!$AE17*100,' Tab.V.4.4A'!S17)</f>
        <v>6.2244223043285182E-2</v>
      </c>
      <c r="T17" s="87">
        <f>IF(N(' Tab.V.4.4A'!T17),' Tab.V.4.4A'!T17/' Tab.V.4.4A'!$AE17*100,' Tab.V.4.4A'!T17)</f>
        <v>0.94354122379330141</v>
      </c>
      <c r="U17" s="87">
        <f>IF(N(' Tab.V.4.4A'!U17),' Tab.V.4.4A'!U17/' Tab.V.4.4A'!$AE17*100,' Tab.V.4.4A'!U17)</f>
        <v>0.80989786203253222</v>
      </c>
      <c r="V17" s="87">
        <f>IF(N(' Tab.V.4.4A'!V17),' Tab.V.4.4A'!V17/' Tab.V.4.4A'!$AE17*100,' Tab.V.4.4A'!V17)</f>
        <v>0.14191549748600685</v>
      </c>
      <c r="W17" s="87">
        <f>IF(N(' Tab.V.4.4A'!W17),' Tab.V.4.4A'!W17/' Tab.V.4.4A'!$AE17*100,' Tab.V.4.4A'!W17)</f>
        <v>0.13262739727639963</v>
      </c>
      <c r="X17" s="87">
        <f>IF(N(' Tab.V.4.4A'!X17),' Tab.V.4.4A'!X17/' Tab.V.4.4A'!$AE17*100,' Tab.V.4.4A'!X17)</f>
        <v>0.30564436830902292</v>
      </c>
      <c r="Y17" s="87">
        <f>IF(N(' Tab.V.4.4A'!Y17),' Tab.V.4.4A'!Y17/' Tab.V.4.4A'!$AE17*100,' Tab.V.4.4A'!Y17)</f>
        <v>7.8416908688766288E-2</v>
      </c>
      <c r="Z17" s="64">
        <f>' Tab.V.4.4A'!Z17/' Tab.V.4.4A'!$AE17*100</f>
        <v>87.248156927796344</v>
      </c>
      <c r="AA17" s="64">
        <f>' Tab.V.4.4A'!AA17/' Tab.V.4.4A'!$AE17*100</f>
        <v>8.3497715227174218</v>
      </c>
      <c r="AB17" s="64">
        <f>' Tab.V.4.4A'!AB17/' Tab.V.4.4A'!$AE17*100</f>
        <v>3.3304248247917418</v>
      </c>
      <c r="AC17" s="64">
        <f>' Tab.V.4.4A'!AC17/' Tab.V.4.4A'!$AE17*100</f>
        <v>98.928353275305511</v>
      </c>
      <c r="AD17" s="64">
        <f>' Tab.V.4.4A'!AD17/' Tab.V.4.4A'!$AE17*100</f>
        <v>1.0716467246944805</v>
      </c>
      <c r="AE17" s="64">
        <f t="shared" si="0"/>
        <v>99.999999999999986</v>
      </c>
    </row>
    <row r="18" spans="1:31" s="39" customFormat="1" ht="12.6" x14ac:dyDescent="0.25">
      <c r="A18" s="59" t="s">
        <v>22</v>
      </c>
      <c r="B18" s="87">
        <f>IF(N(' Tab.V.4.4A'!B18),' Tab.V.4.4A'!B18/' Tab.V.4.4A'!$AE18*100,' Tab.V.4.4A'!B18)</f>
        <v>2.5869726517570428</v>
      </c>
      <c r="C18" s="87">
        <f>IF(N(' Tab.V.4.4A'!C18),' Tab.V.4.4A'!C18/' Tab.V.4.4A'!$AE18*100,' Tab.V.4.4A'!C18)</f>
        <v>3.7608992550617289E-2</v>
      </c>
      <c r="D18" s="87">
        <f>IF(N(' Tab.V.4.4A'!D18),' Tab.V.4.4A'!D18/' Tab.V.4.4A'!$AE18*100,' Tab.V.4.4A'!D18)</f>
        <v>3.0062182453474691</v>
      </c>
      <c r="E18" s="87">
        <f>IF(N(' Tab.V.4.4A'!E18),' Tab.V.4.4A'!E18/' Tab.V.4.4A'!$AE18*100,' Tab.V.4.4A'!E18)</f>
        <v>7.9623818916423676</v>
      </c>
      <c r="F18" s="87">
        <f>IF(N(' Tab.V.4.4A'!F18),' Tab.V.4.4A'!F18/' Tab.V.4.4A'!$AE18*100,' Tab.V.4.4A'!F18)</f>
        <v>0.67297941053471555</v>
      </c>
      <c r="G18" s="87">
        <f>IF(N(' Tab.V.4.4A'!G18),' Tab.V.4.4A'!G18/' Tab.V.4.4A'!$AE18*100,' Tab.V.4.4A'!G18)</f>
        <v>0.10274314046425526</v>
      </c>
      <c r="H18" s="87">
        <f>IF(N(' Tab.V.4.4A'!H18),' Tab.V.4.4A'!H18/' Tab.V.4.4A'!$AE18*100,' Tab.V.4.4A'!H18)</f>
        <v>0.57023627007046018</v>
      </c>
      <c r="I18" s="87">
        <f>IF(N(' Tab.V.4.4A'!I18),' Tab.V.4.4A'!I18/' Tab.V.4.4A'!$AE18*100,' Tab.V.4.4A'!I18)</f>
        <v>6.3353787653841938</v>
      </c>
      <c r="J18" s="87">
        <f>IF(N(' Tab.V.4.4A'!J18),' Tab.V.4.4A'!J18/' Tab.V.4.4A'!$AE18*100,' Tab.V.4.4A'!J18)</f>
        <v>0.45199752679366267</v>
      </c>
      <c r="K18" s="87">
        <f>IF(N(' Tab.V.4.4A'!K18),' Tab.V.4.4A'!K18/' Tab.V.4.4A'!$AE18*100,' Tab.V.4.4A'!K18)</f>
        <v>8.1799689028055855</v>
      </c>
      <c r="L18" s="87">
        <f>IF(N(' Tab.V.4.4A'!L18),' Tab.V.4.4A'!L18/' Tab.V.4.4A'!$AE18*100,' Tab.V.4.4A'!L18)</f>
        <v>60.783014693846951</v>
      </c>
      <c r="M18" s="87">
        <f>IF(N(' Tab.V.4.4A'!M18),' Tab.V.4.4A'!M18/' Tab.V.4.4A'!$AE18*100,' Tab.V.4.4A'!M18)</f>
        <v>2.882506612410078</v>
      </c>
      <c r="N18" s="87">
        <f>IF(N(' Tab.V.4.4A'!N18),' Tab.V.4.4A'!N18/' Tab.V.4.4A'!$AE18*100,' Tab.V.4.4A'!N18)</f>
        <v>1.096948339695863</v>
      </c>
      <c r="O18" s="87">
        <f>IF(N(' Tab.V.4.4A'!O18),' Tab.V.4.4A'!O18/' Tab.V.4.4A'!$AE18*100,' Tab.V.4.4A'!O18)</f>
        <v>2.5719122780463075</v>
      </c>
      <c r="P18" s="87">
        <f>IF(N(' Tab.V.4.4A'!P18),' Tab.V.4.4A'!P18/' Tab.V.4.4A'!$AE18*100,' Tab.V.4.4A'!P18)</f>
        <v>0.5405253369602413</v>
      </c>
      <c r="Q18" s="61"/>
      <c r="R18" s="59" t="s">
        <v>22</v>
      </c>
      <c r="S18" s="87">
        <f>IF(N(' Tab.V.4.4A'!S18),' Tab.V.4.4A'!S18/' Tab.V.4.4A'!$AE18*100,' Tab.V.4.4A'!S18)</f>
        <v>0.11973685081018001</v>
      </c>
      <c r="T18" s="87">
        <f>IF(N(' Tab.V.4.4A'!T18),' Tab.V.4.4A'!T18/' Tab.V.4.4A'!$AE18*100,' Tab.V.4.4A'!T18)</f>
        <v>0.75820850454422084</v>
      </c>
      <c r="U18" s="87">
        <f>IF(N(' Tab.V.4.4A'!U18),' Tab.V.4.4A'!U18/' Tab.V.4.4A'!$AE18*100,' Tab.V.4.4A'!U18)</f>
        <v>0.66275754923169794</v>
      </c>
      <c r="V18" s="87">
        <f>IF(N(' Tab.V.4.4A'!V18),' Tab.V.4.4A'!V18/' Tab.V.4.4A'!$AE18*100,' Tab.V.4.4A'!V18)</f>
        <v>9.0811880673846337E-2</v>
      </c>
      <c r="W18" s="87">
        <f>IF(N(' Tab.V.4.4A'!W18),' Tab.V.4.4A'!W18/' Tab.V.4.4A'!$AE18*100,' Tab.V.4.4A'!W18)</f>
        <v>0.21218442057053588</v>
      </c>
      <c r="X18" s="87">
        <f>IF(N(' Tab.V.4.4A'!X18),' Tab.V.4.4A'!X18/' Tab.V.4.4A'!$AE18*100,' Tab.V.4.4A'!X18)</f>
        <v>0.13906387648097632</v>
      </c>
      <c r="Y18" s="87">
        <f>IF(N(' Tab.V.4.4A'!Y18),' Tab.V.4.4A'!Y18/' Tab.V.4.4A'!$AE18*100,' Tab.V.4.4A'!Y18)</f>
        <v>4.0126774998696928E-2</v>
      </c>
      <c r="Z18" s="64">
        <f>' Tab.V.4.4A'!Z18/' Tab.V.4.4A'!$AE18*100</f>
        <v>29.233506386815655</v>
      </c>
      <c r="AA18" s="64">
        <f>' Tab.V.4.4A'!AA18/' Tab.V.4.4A'!$AE18*100</f>
        <v>67.334381923999203</v>
      </c>
      <c r="AB18" s="64">
        <f>' Tab.V.4.4A'!AB18/' Tab.V.4.4A'!$AE18*100</f>
        <v>2.5634151942703958</v>
      </c>
      <c r="AC18" s="64">
        <f>' Tab.V.4.4A'!AC18/' Tab.V.4.4A'!$AE18*100</f>
        <v>99.131303505085256</v>
      </c>
      <c r="AD18" s="64">
        <f>' Tab.V.4.4A'!AD18/' Tab.V.4.4A'!$AE18*100</f>
        <v>0.86869649491474277</v>
      </c>
      <c r="AE18" s="64">
        <f t="shared" si="0"/>
        <v>100</v>
      </c>
    </row>
    <row r="19" spans="1:31" s="39" customFormat="1" ht="12.6" x14ac:dyDescent="0.25">
      <c r="A19" s="59" t="s">
        <v>23</v>
      </c>
      <c r="B19" s="87">
        <f>IF(N(' Tab.V.4.4A'!B19),' Tab.V.4.4A'!B19/' Tab.V.4.4A'!$AE19*100,' Tab.V.4.4A'!B19)</f>
        <v>1.0332011023763747</v>
      </c>
      <c r="C19" s="87">
        <f>IF(N(' Tab.V.4.4A'!C19),' Tab.V.4.4A'!C19/' Tab.V.4.4A'!$AE19*100,' Tab.V.4.4A'!C19)</f>
        <v>0</v>
      </c>
      <c r="D19" s="87">
        <f>IF(N(' Tab.V.4.4A'!D19),' Tab.V.4.4A'!D19/' Tab.V.4.4A'!$AE19*100,' Tab.V.4.4A'!D19)</f>
        <v>0.54056123517035326</v>
      </c>
      <c r="E19" s="87">
        <f>IF(N(' Tab.V.4.4A'!E19),' Tab.V.4.4A'!E19/' Tab.V.4.4A'!$AE19*100,' Tab.V.4.4A'!E19)</f>
        <v>5.4096940381353233</v>
      </c>
      <c r="F19" s="87">
        <f>IF(N(' Tab.V.4.4A'!F19),' Tab.V.4.4A'!F19/' Tab.V.4.4A'!$AE19*100,' Tab.V.4.4A'!F19)</f>
        <v>0.23081563649467446</v>
      </c>
      <c r="G19" s="87">
        <f>IF(N(' Tab.V.4.4A'!G19),' Tab.V.4.4A'!G19/' Tab.V.4.4A'!$AE19*100,' Tab.V.4.4A'!G19)</f>
        <v>3.933053123618533E-2</v>
      </c>
      <c r="H19" s="87">
        <f>IF(N(' Tab.V.4.4A'!H19),' Tab.V.4.4A'!H19/' Tab.V.4.4A'!$AE19*100,' Tab.V.4.4A'!H19)</f>
        <v>0.19148510525848914</v>
      </c>
      <c r="I19" s="87">
        <f>IF(N(' Tab.V.4.4A'!I19),' Tab.V.4.4A'!I19/' Tab.V.4.4A'!$AE19*100,' Tab.V.4.4A'!I19)</f>
        <v>2.1831417394243604</v>
      </c>
      <c r="J19" s="87">
        <f>IF(N(' Tab.V.4.4A'!J19),' Tab.V.4.4A'!J19/' Tab.V.4.4A'!$AE19*100,' Tab.V.4.4A'!J19)</f>
        <v>0.30015106050672702</v>
      </c>
      <c r="K19" s="87">
        <f>IF(N(' Tab.V.4.4A'!K19),' Tab.V.4.4A'!K19/' Tab.V.4.4A'!$AE19*100,' Tab.V.4.4A'!K19)</f>
        <v>9.1759790401460446</v>
      </c>
      <c r="L19" s="87">
        <f>IF(N(' Tab.V.4.4A'!L19),' Tab.V.4.4A'!L19/' Tab.V.4.4A'!$AE19*100,' Tab.V.4.4A'!L19)</f>
        <v>9.9790754445645664</v>
      </c>
      <c r="M19" s="87">
        <f>IF(N(' Tab.V.4.4A'!M19),' Tab.V.4.4A'!M19/' Tab.V.4.4A'!$AE19*100,' Tab.V.4.4A'!M19)</f>
        <v>40.093842563827458</v>
      </c>
      <c r="N19" s="87">
        <f>IF(N(' Tab.V.4.4A'!N19),' Tab.V.4.4A'!N19/' Tab.V.4.4A'!$AE19*100,' Tab.V.4.4A'!N19)</f>
        <v>9.8904744729067691</v>
      </c>
      <c r="O19" s="87">
        <f>IF(N(' Tab.V.4.4A'!O19),' Tab.V.4.4A'!O19/' Tab.V.4.4A'!$AE19*100,' Tab.V.4.4A'!O19)</f>
        <v>12.87525388375651</v>
      </c>
      <c r="P19" s="87">
        <f>IF(N(' Tab.V.4.4A'!P19),' Tab.V.4.4A'!P19/' Tab.V.4.4A'!$AE19*100,' Tab.V.4.4A'!P19)</f>
        <v>2.7320694033242265</v>
      </c>
      <c r="Q19" s="61"/>
      <c r="R19" s="59" t="s">
        <v>23</v>
      </c>
      <c r="S19" s="87">
        <f>IF(N(' Tab.V.4.4A'!S19),' Tab.V.4.4A'!S19/' Tab.V.4.4A'!$AE19*100,' Tab.V.4.4A'!S19)</f>
        <v>0.34842846475361583</v>
      </c>
      <c r="T19" s="87">
        <f>IF(N(' Tab.V.4.4A'!T19),' Tab.V.4.4A'!T19/' Tab.V.4.4A'!$AE19*100,' Tab.V.4.4A'!T19)</f>
        <v>2.1975780815888655</v>
      </c>
      <c r="U19" s="87">
        <f>IF(N(' Tab.V.4.4A'!U19),' Tab.V.4.4A'!U19/' Tab.V.4.4A'!$AE19*100,' Tab.V.4.4A'!U19)</f>
        <v>1.7270928395066227</v>
      </c>
      <c r="V19" s="87">
        <f>IF(N(' Tab.V.4.4A'!V19),' Tab.V.4.4A'!V19/' Tab.V.4.4A'!$AE19*100,' Tab.V.4.4A'!V19)</f>
        <v>5.4097815257180035E-2</v>
      </c>
      <c r="W19" s="87">
        <f>IF(N(' Tab.V.4.4A'!W19),' Tab.V.4.4A'!W19/' Tab.V.4.4A'!$AE19*100,' Tab.V.4.4A'!W19)</f>
        <v>0.73898653417598836</v>
      </c>
      <c r="X19" s="87">
        <f>IF(N(' Tab.V.4.4A'!X19),' Tab.V.4.4A'!X19/' Tab.V.4.4A'!$AE19*100,' Tab.V.4.4A'!X19)</f>
        <v>0.3162707704686662</v>
      </c>
      <c r="Y19" s="87">
        <f>IF(N(' Tab.V.4.4A'!Y19),' Tab.V.4.4A'!Y19/' Tab.V.4.4A'!$AE19*100,' Tab.V.4.4A'!Y19)</f>
        <v>0</v>
      </c>
      <c r="Z19" s="64">
        <f>' Tab.V.4.4A'!Z19/' Tab.V.4.4A'!$AE19*100</f>
        <v>18.873543852253857</v>
      </c>
      <c r="AA19" s="64">
        <f>' Tab.V.4.4A'!AA19/' Tab.V.4.4A'!$AE19*100</f>
        <v>72.838646365055297</v>
      </c>
      <c r="AB19" s="64">
        <f>' Tab.V.4.4A'!AB19/' Tab.V.4.4A'!$AE19*100</f>
        <v>8.1145239090751655</v>
      </c>
      <c r="AC19" s="64">
        <f>' Tab.V.4.4A'!AC19/' Tab.V.4.4A'!$AE19*100</f>
        <v>99.826714126384317</v>
      </c>
      <c r="AD19" s="64">
        <f>' Tab.V.4.4A'!AD19/' Tab.V.4.4A'!$AE19*100</f>
        <v>0.17328587361568648</v>
      </c>
      <c r="AE19" s="64">
        <f t="shared" si="0"/>
        <v>100</v>
      </c>
    </row>
    <row r="20" spans="1:31" s="39" customFormat="1" ht="12.6" x14ac:dyDescent="0.25">
      <c r="A20" s="59" t="s">
        <v>24</v>
      </c>
      <c r="B20" s="87">
        <f>IF(N(' Tab.V.4.4A'!B20),' Tab.V.4.4A'!B20/' Tab.V.4.4A'!$AE20*100,' Tab.V.4.4A'!B20)</f>
        <v>1.2186158962991447</v>
      </c>
      <c r="C20" s="87">
        <f>IF(N(' Tab.V.4.4A'!C20),' Tab.V.4.4A'!C20/' Tab.V.4.4A'!$AE20*100,' Tab.V.4.4A'!C20)</f>
        <v>5.869364175331091E-3</v>
      </c>
      <c r="D20" s="87">
        <f>IF(N(' Tab.V.4.4A'!D20),' Tab.V.4.4A'!D20/' Tab.V.4.4A'!$AE20*100,' Tab.V.4.4A'!D20)</f>
        <v>0.49735301606035359</v>
      </c>
      <c r="E20" s="87">
        <f>IF(N(' Tab.V.4.4A'!E20),' Tab.V.4.4A'!E20/' Tab.V.4.4A'!$AE20*100,' Tab.V.4.4A'!E20)</f>
        <v>6.6593007282272243</v>
      </c>
      <c r="F20" s="87">
        <f>IF(N(' Tab.V.4.4A'!F20),' Tab.V.4.4A'!F20/' Tab.V.4.4A'!$AE20*100,' Tab.V.4.4A'!F20)</f>
        <v>0.22738435300008433</v>
      </c>
      <c r="G20" s="87">
        <f>IF(N(' Tab.V.4.4A'!G20),' Tab.V.4.4A'!G20/' Tab.V.4.4A'!$AE20*100,' Tab.V.4.4A'!G20)</f>
        <v>6.8039392948297583E-2</v>
      </c>
      <c r="H20" s="87">
        <f>IF(N(' Tab.V.4.4A'!H20),' Tab.V.4.4A'!H20/' Tab.V.4.4A'!$AE20*100,' Tab.V.4.4A'!H20)</f>
        <v>0.15934496005178669</v>
      </c>
      <c r="I20" s="87">
        <f>IF(N(' Tab.V.4.4A'!I20),' Tab.V.4.4A'!I20/' Tab.V.4.4A'!$AE20*100,' Tab.V.4.4A'!I20)</f>
        <v>4.7774142990908119</v>
      </c>
      <c r="J20" s="87">
        <f>IF(N(' Tab.V.4.4A'!J20),' Tab.V.4.4A'!J20/' Tab.V.4.4A'!$AE20*100,' Tab.V.4.4A'!J20)</f>
        <v>0.49101265118781284</v>
      </c>
      <c r="K20" s="87">
        <f>IF(N(' Tab.V.4.4A'!K20),' Tab.V.4.4A'!K20/' Tab.V.4.4A'!$AE20*100,' Tab.V.4.4A'!K20)</f>
        <v>11.818426500053729</v>
      </c>
      <c r="L20" s="87">
        <f>IF(N(' Tab.V.4.4A'!L20),' Tab.V.4.4A'!L20/' Tab.V.4.4A'!$AE20*100,' Tab.V.4.4A'!L20)</f>
        <v>3.2718186037781551</v>
      </c>
      <c r="M20" s="87">
        <f>IF(N(' Tab.V.4.4A'!M20),' Tab.V.4.4A'!M20/' Tab.V.4.4A'!$AE20*100,' Tab.V.4.4A'!M20)</f>
        <v>3.7159933744518017</v>
      </c>
      <c r="N20" s="87">
        <f>IF(N(' Tab.V.4.4A'!N20),' Tab.V.4.4A'!N20/' Tab.V.4.4A'!$AE20*100,' Tab.V.4.4A'!N20)</f>
        <v>52.465238264790734</v>
      </c>
      <c r="O20" s="87">
        <f>IF(N(' Tab.V.4.4A'!O20),' Tab.V.4.4A'!O20/' Tab.V.4.4A'!$AE20*100,' Tab.V.4.4A'!O20)</f>
        <v>4.2433624451276835</v>
      </c>
      <c r="P20" s="87">
        <f>IF(N(' Tab.V.4.4A'!P20),' Tab.V.4.4A'!P20/' Tab.V.4.4A'!$AE20*100,' Tab.V.4.4A'!P20)</f>
        <v>4.614996840979309</v>
      </c>
      <c r="Q20" s="61"/>
      <c r="R20" s="59" t="s">
        <v>24</v>
      </c>
      <c r="S20" s="87">
        <f>IF(N(' Tab.V.4.4A'!S20),' Tab.V.4.4A'!S20/' Tab.V.4.4A'!$AE20*100,' Tab.V.4.4A'!S20)</f>
        <v>0.45166331716932923</v>
      </c>
      <c r="T20" s="87">
        <f>IF(N(' Tab.V.4.4A'!T20),' Tab.V.4.4A'!T20/' Tab.V.4.4A'!$AE20*100,' Tab.V.4.4A'!T20)</f>
        <v>1.9285974702148398</v>
      </c>
      <c r="U20" s="87">
        <f>IF(N(' Tab.V.4.4A'!U20),' Tab.V.4.4A'!U20/' Tab.V.4.4A'!$AE20*100,' Tab.V.4.4A'!U20)</f>
        <v>1.4316044029860957</v>
      </c>
      <c r="V20" s="87">
        <f>IF(N(' Tab.V.4.4A'!V20),' Tab.V.4.4A'!V20/' Tab.V.4.4A'!$AE20*100,' Tab.V.4.4A'!V20)</f>
        <v>0.49067478165171163</v>
      </c>
      <c r="W20" s="87">
        <f>IF(N(' Tab.V.4.4A'!W20),' Tab.V.4.4A'!W20/' Tab.V.4.4A'!$AE20*100,' Tab.V.4.4A'!W20)</f>
        <v>0.30716054697267714</v>
      </c>
      <c r="X20" s="87">
        <f>IF(N(' Tab.V.4.4A'!X20),' Tab.V.4.4A'!X20/' Tab.V.4.4A'!$AE20*100,' Tab.V.4.4A'!X20)</f>
        <v>0.26552986052182942</v>
      </c>
      <c r="Y20" s="87">
        <f>IF(N(' Tab.V.4.4A'!Y20),' Tab.V.4.4A'!Y20/' Tab.V.4.4A'!$AE20*100,' Tab.V.4.4A'!Y20)</f>
        <v>6.0344020545284711E-2</v>
      </c>
      <c r="Z20" s="64">
        <f>' Tab.V.4.4A'!Z20/' Tab.V.4.4A'!$AE20*100</f>
        <v>25.69537680809449</v>
      </c>
      <c r="AA20" s="64">
        <f>' Tab.V.4.4A'!AA20/' Tab.V.4.4A'!$AE20*100</f>
        <v>63.696412688148371</v>
      </c>
      <c r="AB20" s="64">
        <f>' Tab.V.4.4A'!AB20/' Tab.V.4.4A'!$AE20*100</f>
        <v>9.5505712410410748</v>
      </c>
      <c r="AC20" s="64">
        <f>' Tab.V.4.4A'!AC20/' Tab.V.4.4A'!$AE20*100</f>
        <v>98.942360737283934</v>
      </c>
      <c r="AD20" s="64">
        <f>' Tab.V.4.4A'!AD20/' Tab.V.4.4A'!$AE20*100</f>
        <v>1.0576392627160685</v>
      </c>
      <c r="AE20" s="64">
        <f t="shared" si="0"/>
        <v>100</v>
      </c>
    </row>
    <row r="21" spans="1:31" s="39" customFormat="1" ht="12.6" x14ac:dyDescent="0.25">
      <c r="A21" s="59" t="s">
        <v>25</v>
      </c>
      <c r="B21" s="87">
        <f>IF(N(' Tab.V.4.4A'!B21),' Tab.V.4.4A'!B21/' Tab.V.4.4A'!$AE21*100,' Tab.V.4.4A'!B21)</f>
        <v>1.2302802482824393</v>
      </c>
      <c r="C21" s="87">
        <f>IF(N(' Tab.V.4.4A'!C21),' Tab.V.4.4A'!C21/' Tab.V.4.4A'!$AE21*100,' Tab.V.4.4A'!C21)</f>
        <v>0</v>
      </c>
      <c r="D21" s="87">
        <f>IF(N(' Tab.V.4.4A'!D21),' Tab.V.4.4A'!D21/' Tab.V.4.4A'!$AE21*100,' Tab.V.4.4A'!D21)</f>
        <v>0.35152739463211363</v>
      </c>
      <c r="E21" s="87">
        <f>IF(N(' Tab.V.4.4A'!E21),' Tab.V.4.4A'!E21/' Tab.V.4.4A'!$AE21*100,' Tab.V.4.4A'!E21)</f>
        <v>3.8590813824166745</v>
      </c>
      <c r="F21" s="87">
        <f>IF(N(' Tab.V.4.4A'!F21),' Tab.V.4.4A'!F21/' Tab.V.4.4A'!$AE21*100,' Tab.V.4.4A'!F21)</f>
        <v>0.11008627027847444</v>
      </c>
      <c r="G21" s="87">
        <f>IF(N(' Tab.V.4.4A'!G21),' Tab.V.4.4A'!G21/' Tab.V.4.4A'!$AE21*100,' Tab.V.4.4A'!G21)</f>
        <v>4.9838685196401958E-2</v>
      </c>
      <c r="H21" s="87">
        <f>IF(N(' Tab.V.4.4A'!H21),' Tab.V.4.4A'!H21/' Tab.V.4.4A'!$AE21*100,' Tab.V.4.4A'!H21)</f>
        <v>6.0247585082072487E-2</v>
      </c>
      <c r="I21" s="87">
        <f>IF(N(' Tab.V.4.4A'!I21),' Tab.V.4.4A'!I21/' Tab.V.4.4A'!$AE21*100,' Tab.V.4.4A'!I21)</f>
        <v>2.225998890139131</v>
      </c>
      <c r="J21" s="87">
        <f>IF(N(' Tab.V.4.4A'!J21),' Tab.V.4.4A'!J21/' Tab.V.4.4A'!$AE21*100,' Tab.V.4.4A'!J21)</f>
        <v>0.63909095801439553</v>
      </c>
      <c r="K21" s="87">
        <f>IF(N(' Tab.V.4.4A'!K21),' Tab.V.4.4A'!K21/' Tab.V.4.4A'!$AE21*100,' Tab.V.4.4A'!K21)</f>
        <v>2.9582359402505682</v>
      </c>
      <c r="L21" s="87">
        <f>IF(N(' Tab.V.4.4A'!L21),' Tab.V.4.4A'!L21/' Tab.V.4.4A'!$AE21*100,' Tab.V.4.4A'!L21)</f>
        <v>5.2801366251756718</v>
      </c>
      <c r="M21" s="87">
        <f>IF(N(' Tab.V.4.4A'!M21),' Tab.V.4.4A'!M21/' Tab.V.4.4A'!$AE21*100,' Tab.V.4.4A'!M21)</f>
        <v>4.2403011932827672</v>
      </c>
      <c r="N21" s="87">
        <f>IF(N(' Tab.V.4.4A'!N21),' Tab.V.4.4A'!N21/' Tab.V.4.4A'!$AE21*100,' Tab.V.4.4A'!N21)</f>
        <v>1.445885258148824</v>
      </c>
      <c r="O21" s="87">
        <f>IF(N(' Tab.V.4.4A'!O21),' Tab.V.4.4A'!O21/' Tab.V.4.4A'!$AE21*100,' Tab.V.4.4A'!O21)</f>
        <v>63.271254122420594</v>
      </c>
      <c r="P21" s="87">
        <f>IF(N(' Tab.V.4.4A'!P21),' Tab.V.4.4A'!P21/' Tab.V.4.4A'!$AE21*100,' Tab.V.4.4A'!P21)</f>
        <v>2.5314763807214211</v>
      </c>
      <c r="Q21" s="61"/>
      <c r="R21" s="59" t="s">
        <v>25</v>
      </c>
      <c r="S21" s="87">
        <f>IF(N(' Tab.V.4.4A'!S21),' Tab.V.4.4A'!S21/' Tab.V.4.4A'!$AE21*100,' Tab.V.4.4A'!S21)</f>
        <v>0.51596624813982717</v>
      </c>
      <c r="T21" s="87">
        <f>IF(N(' Tab.V.4.4A'!T21),' Tab.V.4.4A'!T21/' Tab.V.4.4A'!$AE21*100,' Tab.V.4.4A'!T21)</f>
        <v>7.5428970037040104</v>
      </c>
      <c r="U21" s="87">
        <f>IF(N(' Tab.V.4.4A'!U21),' Tab.V.4.4A'!U21/' Tab.V.4.4A'!$AE21*100,' Tab.V.4.4A'!U21)</f>
        <v>1.8472890378136528</v>
      </c>
      <c r="V21" s="87">
        <f>IF(N(' Tab.V.4.4A'!V21),' Tab.V.4.4A'!V21/' Tab.V.4.4A'!$AE21*100,' Tab.V.4.4A'!V21)</f>
        <v>0.53141323145770403</v>
      </c>
      <c r="W21" s="87">
        <f>IF(N(' Tab.V.4.4A'!W21),' Tab.V.4.4A'!W21/' Tab.V.4.4A'!$AE21*100,' Tab.V.4.4A'!W21)</f>
        <v>0.41366085888623938</v>
      </c>
      <c r="X21" s="87">
        <f>IF(N(' Tab.V.4.4A'!X21),' Tab.V.4.4A'!X21/' Tab.V.4.4A'!$AE21*100,' Tab.V.4.4A'!X21)</f>
        <v>0.37917190647549026</v>
      </c>
      <c r="Y21" s="87">
        <f>IF(N(' Tab.V.4.4A'!Y21),' Tab.V.4.4A'!Y21/' Tab.V.4.4A'!$AE21*100,' Tab.V.4.4A'!Y21)</f>
        <v>0.25593113923739924</v>
      </c>
      <c r="Z21" s="64">
        <f>' Tab.V.4.4A'!Z21/' Tab.V.4.4A'!$AE21*100</f>
        <v>11.374301084013798</v>
      </c>
      <c r="AA21" s="64">
        <f>' Tab.V.4.4A'!AA21/' Tab.V.4.4A'!$AE21*100</f>
        <v>74.237577199027854</v>
      </c>
      <c r="AB21" s="64">
        <f>' Tab.V.4.4A'!AB21/' Tab.V.4.4A'!$AE21*100</f>
        <v>14.017805806435746</v>
      </c>
      <c r="AC21" s="64">
        <f>' Tab.V.4.4A'!AC21/' Tab.V.4.4A'!$AE21*100</f>
        <v>99.629684089477394</v>
      </c>
      <c r="AD21" s="64">
        <f>' Tab.V.4.4A'!AD21/' Tab.V.4.4A'!$AE21*100</f>
        <v>0.37031591052260204</v>
      </c>
      <c r="AE21" s="64">
        <f t="shared" si="0"/>
        <v>100</v>
      </c>
    </row>
    <row r="22" spans="1:31" s="39" customFormat="1" ht="12.6" x14ac:dyDescent="0.25">
      <c r="A22" s="59" t="s">
        <v>26</v>
      </c>
      <c r="B22" s="87">
        <f>IF(N(' Tab.V.4.4A'!B22),' Tab.V.4.4A'!B22/' Tab.V.4.4A'!$AE22*100,' Tab.V.4.4A'!B22)</f>
        <v>1.8271615046443941</v>
      </c>
      <c r="C22" s="87">
        <f>IF(N(' Tab.V.4.4A'!C22),' Tab.V.4.4A'!C22/' Tab.V.4.4A'!$AE22*100,' Tab.V.4.4A'!C22)</f>
        <v>3.4060157978361657E-3</v>
      </c>
      <c r="D22" s="87">
        <f>IF(N(' Tab.V.4.4A'!D22),' Tab.V.4.4A'!D22/' Tab.V.4.4A'!$AE22*100,' Tab.V.4.4A'!D22)</f>
        <v>0.44127405530558311</v>
      </c>
      <c r="E22" s="87">
        <f>IF(N(' Tab.V.4.4A'!E22),' Tab.V.4.4A'!E22/' Tab.V.4.4A'!$AE22*100,' Tab.V.4.4A'!E22)</f>
        <v>4.7804136341075125</v>
      </c>
      <c r="F22" s="87">
        <f>IF(N(' Tab.V.4.4A'!F22),' Tab.V.4.4A'!F22/' Tab.V.4.4A'!$AE22*100,' Tab.V.4.4A'!F22)</f>
        <v>0.12088501483977128</v>
      </c>
      <c r="G22" s="87">
        <f>IF(N(' Tab.V.4.4A'!G22),' Tab.V.4.4A'!G22/' Tab.V.4.4A'!$AE22*100,' Tab.V.4.4A'!G22)</f>
        <v>0.12003351089031221</v>
      </c>
      <c r="H22" s="87">
        <f>IF(N(' Tab.V.4.4A'!H22),' Tab.V.4.4A'!H22/' Tab.V.4.4A'!$AE22*100,' Tab.V.4.4A'!H22)</f>
        <v>8.5150394945904143E-4</v>
      </c>
      <c r="I22" s="87">
        <f>IF(N(' Tab.V.4.4A'!I22),' Tab.V.4.4A'!I22/' Tab.V.4.4A'!$AE22*100,' Tab.V.4.4A'!I22)</f>
        <v>2.1698614731436425</v>
      </c>
      <c r="J22" s="87">
        <f>IF(N(' Tab.V.4.4A'!J22),' Tab.V.4.4A'!J22/' Tab.V.4.4A'!$AE22*100,' Tab.V.4.4A'!J22)</f>
        <v>0.29638284100020057</v>
      </c>
      <c r="K22" s="87">
        <f>IF(N(' Tab.V.4.4A'!K22),' Tab.V.4.4A'!K22/' Tab.V.4.4A'!$AE22*100,' Tab.V.4.4A'!K22)</f>
        <v>5.0288540201513348</v>
      </c>
      <c r="L22" s="87">
        <f>IF(N(' Tab.V.4.4A'!L22),' Tab.V.4.4A'!L22/' Tab.V.4.4A'!$AE22*100,' Tab.V.4.4A'!L22)</f>
        <v>2.4743765027401028</v>
      </c>
      <c r="M22" s="87">
        <f>IF(N(' Tab.V.4.4A'!M22),' Tab.V.4.4A'!M22/' Tab.V.4.4A'!$AE22*100,' Tab.V.4.4A'!M22)</f>
        <v>2.0848401035165702</v>
      </c>
      <c r="N22" s="87">
        <f>IF(N(' Tab.V.4.4A'!N22),' Tab.V.4.4A'!N22/' Tab.V.4.4A'!$AE22*100,' Tab.V.4.4A'!N22)</f>
        <v>7.2989128739730988</v>
      </c>
      <c r="O22" s="87">
        <f>IF(N(' Tab.V.4.4A'!O22),' Tab.V.4.4A'!O22/' Tab.V.4.4A'!$AE22*100,' Tab.V.4.4A'!O22)</f>
        <v>13.208788375647465</v>
      </c>
      <c r="P22" s="87">
        <f>IF(N(' Tab.V.4.4A'!P22),' Tab.V.4.4A'!P22/' Tab.V.4.4A'!$AE22*100,' Tab.V.4.4A'!P22)</f>
        <v>42.769292742055519</v>
      </c>
      <c r="Q22" s="61"/>
      <c r="R22" s="59" t="s">
        <v>26</v>
      </c>
      <c r="S22" s="87">
        <f>IF(N(' Tab.V.4.4A'!S22),' Tab.V.4.4A'!S22/' Tab.V.4.4A'!$AE22*100,' Tab.V.4.4A'!S22)</f>
        <v>3.1108851023995232</v>
      </c>
      <c r="T22" s="87">
        <f>IF(N(' Tab.V.4.4A'!T22),' Tab.V.4.4A'!T22/' Tab.V.4.4A'!$AE22*100,' Tab.V.4.4A'!T22)</f>
        <v>6.4227927062245946</v>
      </c>
      <c r="U22" s="87">
        <f>IF(N(' Tab.V.4.4A'!U22),' Tab.V.4.4A'!U22/' Tab.V.4.4A'!$AE22*100,' Tab.V.4.4A'!U22)</f>
        <v>5.8394066533491351</v>
      </c>
      <c r="V22" s="87">
        <f>IF(N(' Tab.V.4.4A'!V22),' Tab.V.4.4A'!V22/' Tab.V.4.4A'!$AE22*100,' Tab.V.4.4A'!V22)</f>
        <v>0.71682872369969119</v>
      </c>
      <c r="W22" s="87">
        <f>IF(N(' Tab.V.4.4A'!W22),' Tab.V.4.4A'!W22/' Tab.V.4.4A'!$AE22*100,' Tab.V.4.4A'!W22)</f>
        <v>0.17907266745131545</v>
      </c>
      <c r="X22" s="87">
        <f>IF(N(' Tab.V.4.4A'!X22),' Tab.V.4.4A'!X22/' Tab.V.4.4A'!$AE22*100,' Tab.V.4.4A'!X22)</f>
        <v>0.59241014556628691</v>
      </c>
      <c r="Y22" s="87">
        <f>IF(N(' Tab.V.4.4A'!Y22),' Tab.V.4.4A'!Y22/' Tab.V.4.4A'!$AE22*100,' Tab.V.4.4A'!Y22)</f>
        <v>6.0316665104514049E-2</v>
      </c>
      <c r="Z22" s="64">
        <f>' Tab.V.4.4A'!Z22/' Tab.V.4.4A'!$AE22*100</f>
        <v>14.668238558990273</v>
      </c>
      <c r="AA22" s="64">
        <f>' Tab.V.4.4A'!AA22/' Tab.V.4.4A'!$AE22*100</f>
        <v>25.066917855877236</v>
      </c>
      <c r="AB22" s="64">
        <f>' Tab.V.4.4A'!AB22/' Tab.V.4.4A'!$AE22*100</f>
        <v>59.691005405850582</v>
      </c>
      <c r="AC22" s="64">
        <f>' Tab.V.4.4A'!AC22/' Tab.V.4.4A'!$AE22*100</f>
        <v>99.426161820718093</v>
      </c>
      <c r="AD22" s="64">
        <f>' Tab.V.4.4A'!AD22/' Tab.V.4.4A'!$AE22*100</f>
        <v>0.57383817928190983</v>
      </c>
      <c r="AE22" s="64">
        <f t="shared" si="0"/>
        <v>100</v>
      </c>
    </row>
    <row r="23" spans="1:31" s="39" customFormat="1" ht="12.6" x14ac:dyDescent="0.25">
      <c r="A23" s="59" t="s">
        <v>27</v>
      </c>
      <c r="B23" s="87">
        <f>IF(N(' Tab.V.4.4A'!B23),' Tab.V.4.4A'!B23/' Tab.V.4.4A'!$AE23*100,' Tab.V.4.4A'!B23)</f>
        <v>0.28613633575009523</v>
      </c>
      <c r="C23" s="87">
        <f>IF(N(' Tab.V.4.4A'!C23),' Tab.V.4.4A'!C23/' Tab.V.4.4A'!$AE23*100,' Tab.V.4.4A'!C23)</f>
        <v>0</v>
      </c>
      <c r="D23" s="87">
        <f>IF(N(' Tab.V.4.4A'!D23),' Tab.V.4.4A'!D23/' Tab.V.4.4A'!$AE23*100,' Tab.V.4.4A'!D23)</f>
        <v>0.23898569200571065</v>
      </c>
      <c r="E23" s="87">
        <f>IF(N(' Tab.V.4.4A'!E23),' Tab.V.4.4A'!E23/' Tab.V.4.4A'!$AE23*100,' Tab.V.4.4A'!E23)</f>
        <v>2.9816951056683956</v>
      </c>
      <c r="F23" s="87">
        <f>IF(N(' Tab.V.4.4A'!F23),' Tab.V.4.4A'!F23/' Tab.V.4.4A'!$AE23*100,' Tab.V.4.4A'!F23)</f>
        <v>0</v>
      </c>
      <c r="G23" s="87">
        <f>IF(N(' Tab.V.4.4A'!G23),' Tab.V.4.4A'!G23/' Tab.V.4.4A'!$AE23*100,' Tab.V.4.4A'!G23)</f>
        <v>0</v>
      </c>
      <c r="H23" s="87">
        <f>IF(N(' Tab.V.4.4A'!H23),' Tab.V.4.4A'!H23/' Tab.V.4.4A'!$AE23*100,' Tab.V.4.4A'!H23)</f>
        <v>0</v>
      </c>
      <c r="I23" s="87">
        <f>IF(N(' Tab.V.4.4A'!I23),' Tab.V.4.4A'!I23/' Tab.V.4.4A'!$AE23*100,' Tab.V.4.4A'!I23)</f>
        <v>0.96622106463566182</v>
      </c>
      <c r="J23" s="87">
        <f>IF(N(' Tab.V.4.4A'!J23),' Tab.V.4.4A'!J23/' Tab.V.4.4A'!$AE23*100,' Tab.V.4.4A'!J23)</f>
        <v>0.39769648731517854</v>
      </c>
      <c r="K23" s="87">
        <f>IF(N(' Tab.V.4.4A'!K23),' Tab.V.4.4A'!K23/' Tab.V.4.4A'!$AE23*100,' Tab.V.4.4A'!K23)</f>
        <v>2.4630887991550141</v>
      </c>
      <c r="L23" s="87">
        <f>IF(N(' Tab.V.4.4A'!L23),' Tab.V.4.4A'!L23/' Tab.V.4.4A'!$AE23*100,' Tab.V.4.4A'!L23)</f>
        <v>1.1521713642850528</v>
      </c>
      <c r="M23" s="87">
        <f>IF(N(' Tab.V.4.4A'!M23),' Tab.V.4.4A'!M23/' Tab.V.4.4A'!$AE23*100,' Tab.V.4.4A'!M23)</f>
        <v>1.2634470283337071</v>
      </c>
      <c r="N23" s="87">
        <f>IF(N(' Tab.V.4.4A'!N23),' Tab.V.4.4A'!N23/' Tab.V.4.4A'!$AE23*100,' Tab.V.4.4A'!N23)</f>
        <v>0.8610498560139056</v>
      </c>
      <c r="O23" s="87">
        <f>IF(N(' Tab.V.4.4A'!O23),' Tab.V.4.4A'!O23/' Tab.V.4.4A'!$AE23*100,' Tab.V.4.4A'!O23)</f>
        <v>9.1161502423588132</v>
      </c>
      <c r="P23" s="87">
        <f>IF(N(' Tab.V.4.4A'!P23),' Tab.V.4.4A'!P23/' Tab.V.4.4A'!$AE23*100,' Tab.V.4.4A'!P23)</f>
        <v>6.3105420032133281</v>
      </c>
      <c r="Q23" s="61"/>
      <c r="R23" s="59" t="s">
        <v>27</v>
      </c>
      <c r="S23" s="87">
        <f>IF(N(' Tab.V.4.4A'!S23),' Tab.V.4.4A'!S23/' Tab.V.4.4A'!$AE23*100,' Tab.V.4.4A'!S23)</f>
        <v>43.183907162483933</v>
      </c>
      <c r="T23" s="87">
        <f>IF(N(' Tab.V.4.4A'!T23),' Tab.V.4.4A'!T23/' Tab.V.4.4A'!$AE23*100,' Tab.V.4.4A'!T23)</f>
        <v>23.33066484812236</v>
      </c>
      <c r="U23" s="87">
        <f>IF(N(' Tab.V.4.4A'!U23),' Tab.V.4.4A'!U23/' Tab.V.4.4A'!$AE23*100,' Tab.V.4.4A'!U23)</f>
        <v>4.2819808349921802</v>
      </c>
      <c r="V23" s="87">
        <f>IF(N(' Tab.V.4.4A'!V23),' Tab.V.4.4A'!V23/' Tab.V.4.4A'!$AE23*100,' Tab.V.4.4A'!V23)</f>
        <v>0.99072726686016876</v>
      </c>
      <c r="W23" s="87">
        <f>IF(N(' Tab.V.4.4A'!W23),' Tab.V.4.4A'!W23/' Tab.V.4.4A'!$AE23*100,' Tab.V.4.4A'!W23)</f>
        <v>1.0065889223037385</v>
      </c>
      <c r="X23" s="87">
        <f>IF(N(' Tab.V.4.4A'!X23),' Tab.V.4.4A'!X23/' Tab.V.4.4A'!$AE23*100,' Tab.V.4.4A'!X23)</f>
        <v>0.88134286894217007</v>
      </c>
      <c r="Y23" s="87">
        <f>IF(N(' Tab.V.4.4A'!Y23),' Tab.V.4.4A'!Y23/' Tab.V.4.4A'!$AE23*100,' Tab.V.4.4A'!Y23)</f>
        <v>0</v>
      </c>
      <c r="Z23" s="64">
        <f>' Tab.V.4.4A'!Z23/' Tab.V.4.4A'!$AE23*100</f>
        <v>7.3338234845300558</v>
      </c>
      <c r="AA23" s="64">
        <f>' Tab.V.4.4A'!AA23/' Tab.V.4.4A'!$AE23*100</f>
        <v>12.392818490991479</v>
      </c>
      <c r="AB23" s="64">
        <f>' Tab.V.4.4A'!AB23/' Tab.V.4.4A'!$AE23*100</f>
        <v>79.985753906917878</v>
      </c>
      <c r="AC23" s="64">
        <f>' Tab.V.4.4A'!AC23/' Tab.V.4.4A'!$AE23*100</f>
        <v>99.712395882439424</v>
      </c>
      <c r="AD23" s="87">
        <f>IF(N(' Tab.V.4.4A'!AD23),' Tab.V.4.4A'!AD23/' Tab.V.4.4A'!$AE23*100,' Tab.V.4.4A'!AD23)</f>
        <v>0.28760411756058135</v>
      </c>
      <c r="AE23" s="64">
        <v>100</v>
      </c>
    </row>
    <row r="24" spans="1:31" s="39" customFormat="1" ht="12.6" x14ac:dyDescent="0.25">
      <c r="A24" s="59" t="s">
        <v>28</v>
      </c>
      <c r="B24" s="87">
        <f>IF(N(' Tab.V.4.4A'!B24),' Tab.V.4.4A'!B24/' Tab.V.4.4A'!$AE24*100,' Tab.V.4.4A'!B24)</f>
        <v>0.80364564742346489</v>
      </c>
      <c r="C24" s="87">
        <f>IF(N(' Tab.V.4.4A'!C24),' Tab.V.4.4A'!C24/' Tab.V.4.4A'!$AE24*100,' Tab.V.4.4A'!C24)</f>
        <v>1.5095064493655065E-2</v>
      </c>
      <c r="D24" s="87">
        <f>IF(N(' Tab.V.4.4A'!D24),' Tab.V.4.4A'!D24/' Tab.V.4.4A'!$AE24*100,' Tab.V.4.4A'!D24)</f>
        <v>0.24215763341863344</v>
      </c>
      <c r="E24" s="87">
        <f>IF(N(' Tab.V.4.4A'!E24),' Tab.V.4.4A'!E24/' Tab.V.4.4A'!$AE24*100,' Tab.V.4.4A'!E24)</f>
        <v>2.6090990399764249</v>
      </c>
      <c r="F24" s="87">
        <f>IF(N(' Tab.V.4.4A'!F24),' Tab.V.4.4A'!F24/' Tab.V.4.4A'!$AE24*100,' Tab.V.4.4A'!F24)</f>
        <v>0.14171262275111041</v>
      </c>
      <c r="G24" s="87">
        <f>IF(N(' Tab.V.4.4A'!G24),' Tab.V.4.4A'!G24/' Tab.V.4.4A'!$AE24*100,' Tab.V.4.4A'!G24)</f>
        <v>0.11297931405088955</v>
      </c>
      <c r="H24" s="87">
        <f>IF(N(' Tab.V.4.4A'!H24),' Tab.V.4.4A'!H24/' Tab.V.4.4A'!$AE24*100,' Tab.V.4.4A'!H24)</f>
        <v>2.8733308700220863E-2</v>
      </c>
      <c r="I24" s="87">
        <f>IF(N(' Tab.V.4.4A'!I24),' Tab.V.4.4A'!I24/' Tab.V.4.4A'!$AE24*100,' Tab.V.4.4A'!I24)</f>
        <v>2.1921344991758911</v>
      </c>
      <c r="J24" s="87">
        <f>IF(N(' Tab.V.4.4A'!J24),' Tab.V.4.4A'!J24/' Tab.V.4.4A'!$AE24*100,' Tab.V.4.4A'!J24)</f>
        <v>0.30527166865100308</v>
      </c>
      <c r="K24" s="87">
        <f>IF(N(' Tab.V.4.4A'!K24),' Tab.V.4.4A'!K24/' Tab.V.4.4A'!$AE24*100,' Tab.V.4.4A'!K24)</f>
        <v>2.2350296703096126</v>
      </c>
      <c r="L24" s="87">
        <f>IF(N(' Tab.V.4.4A'!L24),' Tab.V.4.4A'!L24/' Tab.V.4.4A'!$AE24*100,' Tab.V.4.4A'!L24)</f>
        <v>1.4531212191746887</v>
      </c>
      <c r="M24" s="87">
        <f>IF(N(' Tab.V.4.4A'!M24),' Tab.V.4.4A'!M24/' Tab.V.4.4A'!$AE24*100,' Tab.V.4.4A'!M24)</f>
        <v>1.2502018506183277</v>
      </c>
      <c r="N24" s="87">
        <f>IF(N(' Tab.V.4.4A'!N24),' Tab.V.4.4A'!N24/' Tab.V.4.4A'!$AE24*100,' Tab.V.4.4A'!N24)</f>
        <v>0.96286968207774604</v>
      </c>
      <c r="O24" s="87">
        <f>IF(N(' Tab.V.4.4A'!O24),' Tab.V.4.4A'!O24/' Tab.V.4.4A'!$AE24*100,' Tab.V.4.4A'!O24)</f>
        <v>9.4607762608836463</v>
      </c>
      <c r="P24" s="87">
        <f>IF(N(' Tab.V.4.4A'!P24),' Tab.V.4.4A'!P24/' Tab.V.4.4A'!$AE24*100,' Tab.V.4.4A'!P24)</f>
        <v>3.0962683650052694</v>
      </c>
      <c r="Q24" s="61"/>
      <c r="R24" s="59" t="s">
        <v>28</v>
      </c>
      <c r="S24" s="87">
        <f>IF(N(' Tab.V.4.4A'!S24),' Tab.V.4.4A'!S24/' Tab.V.4.4A'!$AE24*100,' Tab.V.4.4A'!S24)</f>
        <v>1.3099472038493163</v>
      </c>
      <c r="T24" s="87">
        <f>IF(N(' Tab.V.4.4A'!T24),' Tab.V.4.4A'!T24/' Tab.V.4.4A'!$AE24*100,' Tab.V.4.4A'!T24)</f>
        <v>57.14220553455349</v>
      </c>
      <c r="U24" s="87">
        <f>IF(N(' Tab.V.4.4A'!U24),' Tab.V.4.4A'!U24/' Tab.V.4.4A'!$AE24*100,' Tab.V.4.4A'!U24)</f>
        <v>7.2228682544635383</v>
      </c>
      <c r="V24" s="87">
        <f>IF(N(' Tab.V.4.4A'!V24),' Tab.V.4.4A'!V24/' Tab.V.4.4A'!$AE24*100,' Tab.V.4.4A'!V24)</f>
        <v>4.3212354523914724</v>
      </c>
      <c r="W24" s="87">
        <f>IF(N(' Tab.V.4.4A'!W24),' Tab.V.4.4A'!W24/' Tab.V.4.4A'!$AE24*100,' Tab.V.4.4A'!W24)</f>
        <v>2.4344079488538495</v>
      </c>
      <c r="X24" s="87">
        <f>IF(N(' Tab.V.4.4A'!X24),' Tab.V.4.4A'!X24/' Tab.V.4.4A'!$AE24*100,' Tab.V.4.4A'!X24)</f>
        <v>1.9328218044522454</v>
      </c>
      <c r="Y24" s="87">
        <f>IF(N(' Tab.V.4.4A'!Y24),' Tab.V.4.4A'!Y24/' Tab.V.4.4A'!$AE24*100,' Tab.V.4.4A'!Y24)</f>
        <v>1.2260036226359404E-2</v>
      </c>
      <c r="Z24" s="64">
        <f>' Tab.V.4.4A'!Z24/' Tab.V.4.4A'!$AE24*100</f>
        <v>8.5441458461997968</v>
      </c>
      <c r="AA24" s="64">
        <f>' Tab.V.4.4A'!AA24/' Tab.V.4.4A'!$AE24*100</f>
        <v>13.126969012754408</v>
      </c>
      <c r="AB24" s="64">
        <f>' Tab.V.4.4A'!AB24/' Tab.V.4.4A'!$AE24*100</f>
        <v>77.472014599795529</v>
      </c>
      <c r="AC24" s="64">
        <f>' Tab.V.4.4A'!AC24/' Tab.V.4.4A'!$AE24*100</f>
        <v>99.143129458749755</v>
      </c>
      <c r="AD24" s="64">
        <f>' Tab.V.4.4A'!AD24/' Tab.V.4.4A'!$AE24*100</f>
        <v>0.85687054125024731</v>
      </c>
      <c r="AE24" s="64">
        <f t="shared" si="0"/>
        <v>100</v>
      </c>
    </row>
    <row r="25" spans="1:31" s="39" customFormat="1" ht="12.6" x14ac:dyDescent="0.25">
      <c r="A25" s="59" t="s">
        <v>29</v>
      </c>
      <c r="B25" s="87">
        <f>IF(N(' Tab.V.4.4A'!B25),' Tab.V.4.4A'!B25/' Tab.V.4.4A'!$AE25*100,' Tab.V.4.4A'!B25)</f>
        <v>0.7638242270316502</v>
      </c>
      <c r="C25" s="87">
        <f>IF(N(' Tab.V.4.4A'!C25),' Tab.V.4.4A'!C25/' Tab.V.4.4A'!$AE25*100,' Tab.V.4.4A'!C25)</f>
        <v>2.1856066458397379E-2</v>
      </c>
      <c r="D25" s="87">
        <f>IF(N(' Tab.V.4.4A'!D25),' Tab.V.4.4A'!D25/' Tab.V.4.4A'!$AE25*100,' Tab.V.4.4A'!D25)</f>
        <v>0.10903383530185459</v>
      </c>
      <c r="E25" s="87">
        <f>IF(N(' Tab.V.4.4A'!E25),' Tab.V.4.4A'!E25/' Tab.V.4.4A'!$AE25*100,' Tab.V.4.4A'!E25)</f>
        <v>3.4468141030357153</v>
      </c>
      <c r="F25" s="87">
        <f>IF(N(' Tab.V.4.4A'!F25),' Tab.V.4.4A'!F25/' Tab.V.4.4A'!$AE25*100,' Tab.V.4.4A'!F25)</f>
        <v>8.1164175154993051E-2</v>
      </c>
      <c r="G25" s="87">
        <f>IF(N(' Tab.V.4.4A'!G25),' Tab.V.4.4A'!G25/' Tab.V.4.4A'!$AE25*100,' Tab.V.4.4A'!G25)</f>
        <v>3.9867546750255715E-2</v>
      </c>
      <c r="H25" s="87">
        <f>IF(N(' Tab.V.4.4A'!H25),' Tab.V.4.4A'!H25/' Tab.V.4.4A'!$AE25*100,' Tab.V.4.4A'!H25)</f>
        <v>4.129662840473735E-2</v>
      </c>
      <c r="I25" s="87">
        <f>IF(N(' Tab.V.4.4A'!I25),' Tab.V.4.4A'!I25/' Tab.V.4.4A'!$AE25*100,' Tab.V.4.4A'!I25)</f>
        <v>1.8599863029998502</v>
      </c>
      <c r="J25" s="87">
        <f>IF(N(' Tab.V.4.4A'!J25),' Tab.V.4.4A'!J25/' Tab.V.4.4A'!$AE25*100,' Tab.V.4.4A'!J25)</f>
        <v>0.19585867025281406</v>
      </c>
      <c r="K25" s="87">
        <f>IF(N(' Tab.V.4.4A'!K25),' Tab.V.4.4A'!K25/' Tab.V.4.4A'!$AE25*100,' Tab.V.4.4A'!K25)</f>
        <v>2.9108291089143665</v>
      </c>
      <c r="L25" s="87">
        <f>IF(N(' Tab.V.4.4A'!L25),' Tab.V.4.4A'!L25/' Tab.V.4.4A'!$AE25*100,' Tab.V.4.4A'!L25)</f>
        <v>1.5168114072719272</v>
      </c>
      <c r="M25" s="87">
        <f>IF(N(' Tab.V.4.4A'!M25),' Tab.V.4.4A'!M25/' Tab.V.4.4A'!$AE25*100,' Tab.V.4.4A'!M25)</f>
        <v>0.87926361445478995</v>
      </c>
      <c r="N25" s="87">
        <f>IF(N(' Tab.V.4.4A'!N25),' Tab.V.4.4A'!N25/' Tab.V.4.4A'!$AE25*100,' Tab.V.4.4A'!N25)</f>
        <v>0.6826879151660602</v>
      </c>
      <c r="O25" s="87">
        <f>IF(N(' Tab.V.4.4A'!O25),' Tab.V.4.4A'!O25/' Tab.V.4.4A'!$AE25*100,' Tab.V.4.4A'!O25)</f>
        <v>2.4800190455240441</v>
      </c>
      <c r="P25" s="87">
        <f>IF(N(' Tab.V.4.4A'!P25),' Tab.V.4.4A'!P25/' Tab.V.4.4A'!$AE25*100,' Tab.V.4.4A'!P25)</f>
        <v>2.7768336571419772</v>
      </c>
      <c r="Q25" s="61"/>
      <c r="R25" s="59" t="s">
        <v>29</v>
      </c>
      <c r="S25" s="87">
        <f>IF(N(' Tab.V.4.4A'!S25),' Tab.V.4.4A'!S25/' Tab.V.4.4A'!$AE25*100,' Tab.V.4.4A'!S25)</f>
        <v>1.0002437562423865</v>
      </c>
      <c r="T25" s="87">
        <f>IF(N(' Tab.V.4.4A'!T25),' Tab.V.4.4A'!T25/' Tab.V.4.4A'!$AE25*100,' Tab.V.4.4A'!T25)</f>
        <v>8.2598281397481905</v>
      </c>
      <c r="U25" s="87">
        <f>IF(N(' Tab.V.4.4A'!U25),' Tab.V.4.4A'!U25/' Tab.V.4.4A'!$AE25*100,' Tab.V.4.4A'!U25)</f>
        <v>62.075725829616701</v>
      </c>
      <c r="V25" s="87">
        <f>IF(N(' Tab.V.4.4A'!V25),' Tab.V.4.4A'!V25/' Tab.V.4.4A'!$AE25*100,' Tab.V.4.4A'!V25)</f>
        <v>4.6387046479098686</v>
      </c>
      <c r="W25" s="87">
        <f>IF(N(' Tab.V.4.4A'!W25),' Tab.V.4.4A'!W25/' Tab.V.4.4A'!$AE25*100,' Tab.V.4.4A'!W25)</f>
        <v>3.5690826455827924</v>
      </c>
      <c r="X25" s="87">
        <f>IF(N(' Tab.V.4.4A'!X25),' Tab.V.4.4A'!X25/' Tab.V.4.4A'!$AE25*100,' Tab.V.4.4A'!X25)</f>
        <v>1.6228398450356958</v>
      </c>
      <c r="Y25" s="87">
        <f>IF(N(' Tab.V.4.4A'!Y25),' Tab.V.4.4A'!Y25/' Tab.V.4.4A'!$AE25*100,' Tab.V.4.4A'!Y25)</f>
        <v>4.3636772894222325E-3</v>
      </c>
      <c r="Z25" s="64">
        <f>' Tab.V.4.4A'!Z25/' Tab.V.4.4A'!$AE25*100</f>
        <v>9.3893664891496442</v>
      </c>
      <c r="AA25" s="64">
        <f>' Tab.V.4.4A'!AA25/' Tab.V.4.4A'!$AE25*100</f>
        <v>5.5587819824168205</v>
      </c>
      <c r="AB25" s="64">
        <f>' Tab.V.4.4A'!AB25/' Tab.V.4.4A'!$AE25*100</f>
        <v>83.947622198567032</v>
      </c>
      <c r="AC25" s="64">
        <f>' Tab.V.4.4A'!AC25/' Tab.V.4.4A'!$AE25*100</f>
        <v>98.895770670133501</v>
      </c>
      <c r="AD25" s="64">
        <f>' Tab.V.4.4A'!AD25/' Tab.V.4.4A'!$AE25*100</f>
        <v>1.1042293298665067</v>
      </c>
      <c r="AE25" s="64">
        <f t="shared" si="0"/>
        <v>100.00000000000001</v>
      </c>
    </row>
    <row r="26" spans="1:31" s="39" customFormat="1" ht="12.6" x14ac:dyDescent="0.25">
      <c r="A26" s="59" t="s">
        <v>30</v>
      </c>
      <c r="B26" s="87">
        <f>IF(N(' Tab.V.4.4A'!B26),' Tab.V.4.4A'!B26/' Tab.V.4.4A'!$AE26*100,' Tab.V.4.4A'!B26)</f>
        <v>1.0678194146669893</v>
      </c>
      <c r="C26" s="87">
        <f>IF(N(' Tab.V.4.4A'!C26),' Tab.V.4.4A'!C26/' Tab.V.4.4A'!$AE26*100,' Tab.V.4.4A'!C26)</f>
        <v>0</v>
      </c>
      <c r="D26" s="87">
        <f>IF(N(' Tab.V.4.4A'!D26),' Tab.V.4.4A'!D26/' Tab.V.4.4A'!$AE26*100,' Tab.V.4.4A'!D26)</f>
        <v>4.1058217985632119E-2</v>
      </c>
      <c r="E26" s="87">
        <f>IF(N(' Tab.V.4.4A'!E26),' Tab.V.4.4A'!E26/' Tab.V.4.4A'!$AE26*100,' Tab.V.4.4A'!E26)</f>
        <v>2.9018250303524629</v>
      </c>
      <c r="F26" s="87">
        <f>IF(N(' Tab.V.4.4A'!F26),' Tab.V.4.4A'!F26/' Tab.V.4.4A'!$AE26*100,' Tab.V.4.4A'!F26)</f>
        <v>5.4946787144599052E-2</v>
      </c>
      <c r="G26" s="87">
        <f>IF(N(' Tab.V.4.4A'!G26),' Tab.V.4.4A'!G26/' Tab.V.4.4A'!$AE26*100,' Tab.V.4.4A'!G26)</f>
        <v>5.4152656617030545E-2</v>
      </c>
      <c r="H26" s="87">
        <f>IF(N(' Tab.V.4.4A'!H26),' Tab.V.4.4A'!H26/' Tab.V.4.4A'!$AE26*100,' Tab.V.4.4A'!H26)</f>
        <v>7.9413052756851263E-4</v>
      </c>
      <c r="I26" s="87">
        <f>IF(N(' Tab.V.4.4A'!I26),' Tab.V.4.4A'!I26/' Tab.V.4.4A'!$AE26*100,' Tab.V.4.4A'!I26)</f>
        <v>0.86914602483570991</v>
      </c>
      <c r="J26" s="87">
        <f>IF(N(' Tab.V.4.4A'!J26),' Tab.V.4.4A'!J26/' Tab.V.4.4A'!$AE26*100,' Tab.V.4.4A'!J26)</f>
        <v>0.70970827591720975</v>
      </c>
      <c r="K26" s="87">
        <f>IF(N(' Tab.V.4.4A'!K26),' Tab.V.4.4A'!K26/' Tab.V.4.4A'!$AE26*100,' Tab.V.4.4A'!K26)</f>
        <v>1.5210561098935211</v>
      </c>
      <c r="L26" s="87">
        <f>IF(N(' Tab.V.4.4A'!L26),' Tab.V.4.4A'!L26/' Tab.V.4.4A'!$AE26*100,' Tab.V.4.4A'!L26)</f>
        <v>2.0021084825246152</v>
      </c>
      <c r="M26" s="87">
        <f>IF(N(' Tab.V.4.4A'!M26),' Tab.V.4.4A'!M26/' Tab.V.4.4A'!$AE26*100,' Tab.V.4.4A'!M26)</f>
        <v>0.29392312931771025</v>
      </c>
      <c r="N26" s="87">
        <f>IF(N(' Tab.V.4.4A'!N26),' Tab.V.4.4A'!N26/' Tab.V.4.4A'!$AE26*100,' Tab.V.4.4A'!N26)</f>
        <v>1.3939298895812053</v>
      </c>
      <c r="O26" s="87">
        <f>IF(N(' Tab.V.4.4A'!O26),' Tab.V.4.4A'!O26/' Tab.V.4.4A'!$AE26*100,' Tab.V.4.4A'!O26)</f>
        <v>3.5263545129357725</v>
      </c>
      <c r="P26" s="87">
        <f>IF(N(' Tab.V.4.4A'!P26),' Tab.V.4.4A'!P26/' Tab.V.4.4A'!$AE26*100,' Tab.V.4.4A'!P26)</f>
        <v>4.3771406064958809</v>
      </c>
      <c r="Q26" s="61"/>
      <c r="R26" s="59" t="s">
        <v>30</v>
      </c>
      <c r="S26" s="87">
        <f>IF(N(' Tab.V.4.4A'!S26),' Tab.V.4.4A'!S26/' Tab.V.4.4A'!$AE26*100,' Tab.V.4.4A'!S26)</f>
        <v>0.18190340289603535</v>
      </c>
      <c r="T26" s="87">
        <f>IF(N(' Tab.V.4.4A'!T26),' Tab.V.4.4A'!T26/' Tab.V.4.4A'!$AE26*100,' Tab.V.4.4A'!T26)</f>
        <v>26.658537636174202</v>
      </c>
      <c r="U26" s="87">
        <f>IF(N(' Tab.V.4.4A'!U26),' Tab.V.4.4A'!U26/' Tab.V.4.4A'!$AE26*100,' Tab.V.4.4A'!U26)</f>
        <v>18.45773032340567</v>
      </c>
      <c r="V26" s="87">
        <f>IF(N(' Tab.V.4.4A'!V26),' Tab.V.4.4A'!V26/' Tab.V.4.4A'!$AE26*100,' Tab.V.4.4A'!V26)</f>
        <v>25.842286188726405</v>
      </c>
      <c r="W26" s="87">
        <f>IF(N(' Tab.V.4.4A'!W26),' Tab.V.4.4A'!W26/' Tab.V.4.4A'!$AE26*100,' Tab.V.4.4A'!W26)</f>
        <v>7.2494324655233031</v>
      </c>
      <c r="X26" s="87">
        <f>IF(N(' Tab.V.4.4A'!X26),' Tab.V.4.4A'!X26/' Tab.V.4.4A'!$AE26*100,' Tab.V.4.4A'!X26)</f>
        <v>2.4407668010236603</v>
      </c>
      <c r="Y26" s="87">
        <f>IF(N(' Tab.V.4.4A'!Y26),' Tab.V.4.4A'!Y26/' Tab.V.4.4A'!$AE26*100,' Tab.V.4.4A'!Y26)</f>
        <v>0</v>
      </c>
      <c r="Z26" s="64">
        <f>' Tab.V.4.4A'!Z26/' Tab.V.4.4A'!$AE26*100</f>
        <v>7.1655598607961242</v>
      </c>
      <c r="AA26" s="64">
        <f>' Tab.V.4.4A'!AA26/' Tab.V.4.4A'!$AE26*100</f>
        <v>7.2163160143593048</v>
      </c>
      <c r="AB26" s="64">
        <f>' Tab.V.4.4A'!AB26/' Tab.V.4.4A'!$AE26*100</f>
        <v>85.207797424245143</v>
      </c>
      <c r="AC26" s="64">
        <f>' Tab.V.4.4A'!AC26/' Tab.V.4.4A'!$AE26*100</f>
        <v>99.589673299400587</v>
      </c>
      <c r="AD26" s="64">
        <f>' Tab.V.4.4A'!AD26/' Tab.V.4.4A'!$AE26*100</f>
        <v>0.410326700599418</v>
      </c>
      <c r="AE26" s="64">
        <f t="shared" si="0"/>
        <v>100</v>
      </c>
    </row>
    <row r="27" spans="1:31" s="39" customFormat="1" ht="12.6" x14ac:dyDescent="0.25">
      <c r="A27" s="59" t="s">
        <v>31</v>
      </c>
      <c r="B27" s="87">
        <f>IF(N(' Tab.V.4.4A'!B27),' Tab.V.4.4A'!B27/' Tab.V.4.4A'!$AE27*100,' Tab.V.4.4A'!B27)</f>
        <v>0.34891133065151558</v>
      </c>
      <c r="C27" s="87">
        <f>IF(N(' Tab.V.4.4A'!C27),' Tab.V.4.4A'!C27/' Tab.V.4.4A'!$AE27*100,' Tab.V.4.4A'!C27)</f>
        <v>0</v>
      </c>
      <c r="D27" s="87">
        <f>IF(N(' Tab.V.4.4A'!D27),' Tab.V.4.4A'!D27/' Tab.V.4.4A'!$AE27*100,' Tab.V.4.4A'!D27)</f>
        <v>0.16244515485086297</v>
      </c>
      <c r="E27" s="87">
        <f>IF(N(' Tab.V.4.4A'!E27),' Tab.V.4.4A'!E27/' Tab.V.4.4A'!$AE27*100,' Tab.V.4.4A'!E27)</f>
        <v>0.89160579740756185</v>
      </c>
      <c r="F27" s="87">
        <f>IF(N(' Tab.V.4.4A'!F27),' Tab.V.4.4A'!F27/' Tab.V.4.4A'!$AE27*100,' Tab.V.4.4A'!F27)</f>
        <v>0</v>
      </c>
      <c r="G27" s="87">
        <f>IF(N(' Tab.V.4.4A'!G27),' Tab.V.4.4A'!G27/' Tab.V.4.4A'!$AE27*100,' Tab.V.4.4A'!G27)</f>
        <v>0</v>
      </c>
      <c r="H27" s="87">
        <f>IF(N(' Tab.V.4.4A'!H27),' Tab.V.4.4A'!H27/' Tab.V.4.4A'!$AE27*100,' Tab.V.4.4A'!H27)</f>
        <v>0</v>
      </c>
      <c r="I27" s="87">
        <f>IF(N(' Tab.V.4.4A'!I27),' Tab.V.4.4A'!I27/' Tab.V.4.4A'!$AE27*100,' Tab.V.4.4A'!I27)</f>
        <v>0.9386179705235177</v>
      </c>
      <c r="J27" s="87">
        <f>IF(N(' Tab.V.4.4A'!J27),' Tab.V.4.4A'!J27/' Tab.V.4.4A'!$AE27*100,' Tab.V.4.4A'!J27)</f>
        <v>0</v>
      </c>
      <c r="K27" s="87">
        <f>IF(N(' Tab.V.4.4A'!K27),' Tab.V.4.4A'!K27/' Tab.V.4.4A'!$AE27*100,' Tab.V.4.4A'!K27)</f>
        <v>0.12890118526299627</v>
      </c>
      <c r="L27" s="87">
        <f>IF(N(' Tab.V.4.4A'!L27),' Tab.V.4.4A'!L27/' Tab.V.4.4A'!$AE27*100,' Tab.V.4.4A'!L27)</f>
        <v>0.49773270402087827</v>
      </c>
      <c r="M27" s="87">
        <f>IF(N(' Tab.V.4.4A'!M27),' Tab.V.4.4A'!M27/' Tab.V.4.4A'!$AE27*100,' Tab.V.4.4A'!M27)</f>
        <v>0.93361434577105207</v>
      </c>
      <c r="N27" s="87">
        <f>IF(N(' Tab.V.4.4A'!N27),' Tab.V.4.4A'!N27/' Tab.V.4.4A'!$AE27*100,' Tab.V.4.4A'!N27)</f>
        <v>0.62613940341937113</v>
      </c>
      <c r="O27" s="87">
        <f>IF(N(' Tab.V.4.4A'!O27),' Tab.V.4.4A'!O27/' Tab.V.4.4A'!$AE27*100,' Tab.V.4.4A'!O27)</f>
        <v>2.3099984484104503</v>
      </c>
      <c r="P27" s="87">
        <f>IF(N(' Tab.V.4.4A'!P27),' Tab.V.4.4A'!P27/' Tab.V.4.4A'!$AE27*100,' Tab.V.4.4A'!P27)</f>
        <v>0.70446370263482061</v>
      </c>
      <c r="Q27" s="61"/>
      <c r="R27" s="59" t="s">
        <v>31</v>
      </c>
      <c r="S27" s="87">
        <f>IF(N(' Tab.V.4.4A'!S27),' Tab.V.4.4A'!S27/' Tab.V.4.4A'!$AE27*100,' Tab.V.4.4A'!S27)</f>
        <v>6.6925220850305001E-2</v>
      </c>
      <c r="T27" s="87">
        <f>IF(N(' Tab.V.4.4A'!T27),' Tab.V.4.4A'!T27/' Tab.V.4.4A'!$AE27*100,' Tab.V.4.4A'!T27)</f>
        <v>6.1437730660777445</v>
      </c>
      <c r="U27" s="87">
        <f>IF(N(' Tab.V.4.4A'!U27),' Tab.V.4.4A'!U27/' Tab.V.4.4A'!$AE27*100,' Tab.V.4.4A'!U27)</f>
        <v>5.9283838287506763</v>
      </c>
      <c r="V27" s="87">
        <f>IF(N(' Tab.V.4.4A'!V27),' Tab.V.4.4A'!V27/' Tab.V.4.4A'!$AE27*100,' Tab.V.4.4A'!V27)</f>
        <v>1.8696821040362708</v>
      </c>
      <c r="W27" s="87">
        <f>IF(N(' Tab.V.4.4A'!W27),' Tab.V.4.4A'!W27/' Tab.V.4.4A'!$AE27*100,' Tab.V.4.4A'!W27)</f>
        <v>71.471789266335492</v>
      </c>
      <c r="X27" s="87">
        <f>IF(N(' Tab.V.4.4A'!X27),' Tab.V.4.4A'!X27/' Tab.V.4.4A'!$AE27*100,' Tab.V.4.4A'!X27)</f>
        <v>6.7308940093046221</v>
      </c>
      <c r="Y27" s="87">
        <f>IF(N(' Tab.V.4.4A'!Y27),' Tab.V.4.4A'!Y27/' Tab.V.4.4A'!$AE27*100,' Tab.V.4.4A'!Y27)</f>
        <v>0</v>
      </c>
      <c r="Z27" s="64">
        <f>' Tab.V.4.4A'!Z27/' Tab.V.4.4A'!$AE27*100</f>
        <v>2.4704814386964551</v>
      </c>
      <c r="AA27" s="64">
        <f>' Tab.V.4.4A'!AA27/' Tab.V.4.4A'!$AE27*100</f>
        <v>4.3674849016217516</v>
      </c>
      <c r="AB27" s="64">
        <f>' Tab.V.4.4A'!AB27/' Tab.V.4.4A'!$AE27*100</f>
        <v>92.915911197989928</v>
      </c>
      <c r="AC27" s="64">
        <f>' Tab.V.4.4A'!AC27/' Tab.V.4.4A'!$AE27*100</f>
        <v>99.753877538308132</v>
      </c>
      <c r="AD27" s="87">
        <f>IF(N(' Tab.V.4.4A'!AD27),' Tab.V.4.4A'!AD27/' Tab.V.4.4A'!$AE27*100,' Tab.V.4.4A'!AD27)</f>
        <v>0.24612246169186544</v>
      </c>
      <c r="AE27" s="64">
        <f t="shared" si="0"/>
        <v>100</v>
      </c>
    </row>
    <row r="28" spans="1:31" s="39" customFormat="1" ht="12.6" x14ac:dyDescent="0.25">
      <c r="A28" s="59" t="s">
        <v>32</v>
      </c>
      <c r="B28" s="87">
        <f>IF(N(' Tab.V.4.4A'!B28),' Tab.V.4.4A'!B28/' Tab.V.4.4A'!$AE28*100,' Tab.V.4.4A'!B28)</f>
        <v>0.12907722500699401</v>
      </c>
      <c r="C28" s="87">
        <f>IF(N(' Tab.V.4.4A'!C28),' Tab.V.4.4A'!C28/' Tab.V.4.4A'!$AE28*100,' Tab.V.4.4A'!C28)</f>
        <v>0</v>
      </c>
      <c r="D28" s="87">
        <f>IF(N(' Tab.V.4.4A'!D28),' Tab.V.4.4A'!D28/' Tab.V.4.4A'!$AE28*100,' Tab.V.4.4A'!D28)</f>
        <v>0.35393087436173254</v>
      </c>
      <c r="E28" s="87">
        <f>IF(N(' Tab.V.4.4A'!E28),' Tab.V.4.4A'!E28/' Tab.V.4.4A'!$AE28*100,' Tab.V.4.4A'!E28)</f>
        <v>0.55354072080137007</v>
      </c>
      <c r="F28" s="87">
        <f>IF(N(' Tab.V.4.4A'!F28),' Tab.V.4.4A'!F28/' Tab.V.4.4A'!$AE28*100,' Tab.V.4.4A'!F28)</f>
        <v>0</v>
      </c>
      <c r="G28" s="87">
        <f>IF(N(' Tab.V.4.4A'!G28),' Tab.V.4.4A'!G28/' Tab.V.4.4A'!$AE28*100,' Tab.V.4.4A'!G28)</f>
        <v>0</v>
      </c>
      <c r="H28" s="87">
        <f>IF(N(' Tab.V.4.4A'!H28),' Tab.V.4.4A'!H28/' Tab.V.4.4A'!$AE28*100,' Tab.V.4.4A'!H28)</f>
        <v>2.0712036804676488E-2</v>
      </c>
      <c r="I28" s="87">
        <f>IF(N(' Tab.V.4.4A'!I28),' Tab.V.4.4A'!I28/' Tab.V.4.4A'!$AE28*100,' Tab.V.4.4A'!I28)</f>
        <v>0.98767445220743733</v>
      </c>
      <c r="J28" s="87">
        <f>IF(N(' Tab.V.4.4A'!J28),' Tab.V.4.4A'!J28/' Tab.V.4.4A'!$AE28*100,' Tab.V.4.4A'!J28)</f>
        <v>0</v>
      </c>
      <c r="K28" s="87">
        <f>IF(N(' Tab.V.4.4A'!K28),' Tab.V.4.4A'!K28/' Tab.V.4.4A'!$AE28*100,' Tab.V.4.4A'!K28)</f>
        <v>0.99226263568525808</v>
      </c>
      <c r="L28" s="87">
        <f>IF(N(' Tab.V.4.4A'!L28),' Tab.V.4.4A'!L28/' Tab.V.4.4A'!$AE28*100,' Tab.V.4.4A'!L28)</f>
        <v>0.14684679726197253</v>
      </c>
      <c r="M28" s="87">
        <f>IF(N(' Tab.V.4.4A'!M28),' Tab.V.4.4A'!M28/' Tab.V.4.4A'!$AE28*100,' Tab.V.4.4A'!M28)</f>
        <v>0</v>
      </c>
      <c r="N28" s="87">
        <f>IF(N(' Tab.V.4.4A'!N28),' Tab.V.4.4A'!N28/' Tab.V.4.4A'!$AE28*100,' Tab.V.4.4A'!N28)</f>
        <v>0.20631070249753344</v>
      </c>
      <c r="O28" s="87">
        <f>IF(N(' Tab.V.4.4A'!O28),' Tab.V.4.4A'!O28/' Tab.V.4.4A'!$AE28*100,' Tab.V.4.4A'!O28)</f>
        <v>0.60270116660257922</v>
      </c>
      <c r="P28" s="87">
        <f>IF(N(' Tab.V.4.4A'!P28),' Tab.V.4.4A'!P28/' Tab.V.4.4A'!$AE28*100,' Tab.V.4.4A'!P28)</f>
        <v>0.10508756684420992</v>
      </c>
      <c r="Q28" s="61"/>
      <c r="R28" s="59" t="s">
        <v>32</v>
      </c>
      <c r="S28" s="87">
        <f>IF(N(' Tab.V.4.4A'!S28),' Tab.V.4.4A'!S28/' Tab.V.4.4A'!$AE28*100,' Tab.V.4.4A'!S28)</f>
        <v>1.3312448223328152E-2</v>
      </c>
      <c r="T28" s="87">
        <f>IF(N(' Tab.V.4.4A'!T28),' Tab.V.4.4A'!T28/' Tab.V.4.4A'!$AE28*100,' Tab.V.4.4A'!T28)</f>
        <v>1.7766801840113151</v>
      </c>
      <c r="U28" s="87">
        <f>IF(N(' Tab.V.4.4A'!U28),' Tab.V.4.4A'!U28/' Tab.V.4.4A'!$AE28*100,' Tab.V.4.4A'!U28)</f>
        <v>1.3242589654246377</v>
      </c>
      <c r="V28" s="87">
        <f>IF(N(' Tab.V.4.4A'!V28),' Tab.V.4.4A'!V28/' Tab.V.4.4A'!$AE28*100,' Tab.V.4.4A'!V28)</f>
        <v>0.48967864127937377</v>
      </c>
      <c r="W28" s="87">
        <f>IF(N(' Tab.V.4.4A'!W28),' Tab.V.4.4A'!W28/' Tab.V.4.4A'!$AE28*100,' Tab.V.4.4A'!W28)</f>
        <v>1.765529037784261</v>
      </c>
      <c r="X28" s="87">
        <f>IF(N(' Tab.V.4.4A'!X28),' Tab.V.4.4A'!X28/' Tab.V.4.4A'!$AE28*100,' Tab.V.4.4A'!X28)</f>
        <v>90.220995672331384</v>
      </c>
      <c r="Y28" s="87">
        <f>IF(N(' Tab.V.4.4A'!Y28),' Tab.V.4.4A'!Y28/' Tab.V.4.4A'!$AE28*100,' Tab.V.4.4A'!Y28)</f>
        <v>1.4311155938443211E-2</v>
      </c>
      <c r="Z28" s="64">
        <f>' Tab.V.4.4A'!Z28/' Tab.V.4.4A'!$AE28*100</f>
        <v>3.0164859080627915</v>
      </c>
      <c r="AA28" s="64">
        <f>' Tab.V.4.4A'!AA28/' Tab.V.4.4A'!$AE28*100</f>
        <v>0.95585866636208516</v>
      </c>
      <c r="AB28" s="64">
        <f>' Tab.V.4.4A'!AB28/' Tab.V.4.4A'!$AE28*100</f>
        <v>95.709853671836939</v>
      </c>
      <c r="AC28" s="64">
        <f>' Tab.V.4.4A'!AC28/' Tab.V.4.4A'!$AE28*100</f>
        <v>99.682198246261819</v>
      </c>
      <c r="AD28" s="64">
        <f>' Tab.V.4.4A'!AD28/' Tab.V.4.4A'!$AE28*100</f>
        <v>0.31780175373817349</v>
      </c>
      <c r="AE28" s="64">
        <f t="shared" si="0"/>
        <v>100</v>
      </c>
    </row>
    <row r="29" spans="1:31" s="91" customFormat="1" ht="12.6" x14ac:dyDescent="0.25">
      <c r="A29" s="88" t="s">
        <v>33</v>
      </c>
      <c r="B29" s="89">
        <f>IF(N(' Tab.V.4.4A'!B29),' Tab.V.4.4A'!B29/' Tab.V.4.4A'!$AE29*100,' Tab.V.4.4A'!B29)</f>
        <v>0</v>
      </c>
      <c r="C29" s="89">
        <f>IF(N(' Tab.V.4.4A'!C29),' Tab.V.4.4A'!C29/' Tab.V.4.4A'!$AE29*100,' Tab.V.4.4A'!C29)</f>
        <v>0</v>
      </c>
      <c r="D29" s="89">
        <f>IF(N(' Tab.V.4.4A'!D29),' Tab.V.4.4A'!D29/' Tab.V.4.4A'!$AE29*100,' Tab.V.4.4A'!D29)</f>
        <v>0.24237777092989832</v>
      </c>
      <c r="E29" s="89">
        <f>IF(N(' Tab.V.4.4A'!E29),' Tab.V.4.4A'!E29/' Tab.V.4.4A'!$AE29*100,' Tab.V.4.4A'!E29)</f>
        <v>0.27203572087850109</v>
      </c>
      <c r="F29" s="89">
        <f>IF(N(' Tab.V.4.4A'!F29),' Tab.V.4.4A'!F29/' Tab.V.4.4A'!$AE29*100,' Tab.V.4.4A'!F29)</f>
        <v>0</v>
      </c>
      <c r="G29" s="89">
        <f>IF(N(' Tab.V.4.4A'!G29),' Tab.V.4.4A'!G29/' Tab.V.4.4A'!$AE29*100,' Tab.V.4.4A'!G29)</f>
        <v>0</v>
      </c>
      <c r="H29" s="89">
        <f>IF(N(' Tab.V.4.4A'!H29),' Tab.V.4.4A'!H29/' Tab.V.4.4A'!$AE29*100,' Tab.V.4.4A'!H29)</f>
        <v>0</v>
      </c>
      <c r="I29" s="89">
        <f>IF(N(' Tab.V.4.4A'!I29),' Tab.V.4.4A'!I29/' Tab.V.4.4A'!$AE29*100,' Tab.V.4.4A'!I29)</f>
        <v>0.15723567130020499</v>
      </c>
      <c r="J29" s="89">
        <f>IF(N(' Tab.V.4.4A'!J29),' Tab.V.4.4A'!J29/' Tab.V.4.4A'!$AE29*100,' Tab.V.4.4A'!J29)</f>
        <v>0</v>
      </c>
      <c r="K29" s="89">
        <f>IF(N(' Tab.V.4.4A'!K29),' Tab.V.4.4A'!K29/' Tab.V.4.4A'!$AE29*100,' Tab.V.4.4A'!K29)</f>
        <v>0.71996442654144188</v>
      </c>
      <c r="L29" s="89">
        <f>IF(N(' Tab.V.4.4A'!L29),' Tab.V.4.4A'!L29/' Tab.V.4.4A'!$AE29*100,' Tab.V.4.4A'!L29)</f>
        <v>2.0011624132307154E-2</v>
      </c>
      <c r="M29" s="89">
        <f>IF(N(' Tab.V.4.4A'!M29),' Tab.V.4.4A'!M29/' Tab.V.4.4A'!$AE29*100,' Tab.V.4.4A'!M29)</f>
        <v>0</v>
      </c>
      <c r="N29" s="89">
        <f>IF(N(' Tab.V.4.4A'!N29),' Tab.V.4.4A'!N29/' Tab.V.4.4A'!$AE29*100,' Tab.V.4.4A'!N29)</f>
        <v>0</v>
      </c>
      <c r="O29" s="89">
        <f>IF(N(' Tab.V.4.4A'!O29),' Tab.V.4.4A'!O29/' Tab.V.4.4A'!$AE29*100,' Tab.V.4.4A'!O29)</f>
        <v>0.52419906754180468</v>
      </c>
      <c r="P29" s="89">
        <f>IF(N(' Tab.V.4.4A'!P29),' Tab.V.4.4A'!P29/' Tab.V.4.4A'!$AE29*100,' Tab.V.4.4A'!P29)</f>
        <v>1.5440764028770641E-2</v>
      </c>
      <c r="Q29" s="61"/>
      <c r="R29" s="88" t="s">
        <v>33</v>
      </c>
      <c r="S29" s="89">
        <f>IF(N(' Tab.V.4.4A'!S29),' Tab.V.4.4A'!S29/' Tab.V.4.4A'!$AE29*100,' Tab.V.4.4A'!S29)</f>
        <v>0</v>
      </c>
      <c r="T29" s="89">
        <f>IF(N(' Tab.V.4.4A'!T29),' Tab.V.4.4A'!T29/' Tab.V.4.4A'!$AE29*100,' Tab.V.4.4A'!T29)</f>
        <v>0</v>
      </c>
      <c r="U29" s="89">
        <f>IF(N(' Tab.V.4.4A'!U29),' Tab.V.4.4A'!U29/' Tab.V.4.4A'!$AE29*100,' Tab.V.4.4A'!U29)</f>
        <v>0</v>
      </c>
      <c r="V29" s="89">
        <f>IF(N(' Tab.V.4.4A'!V29),' Tab.V.4.4A'!V29/' Tab.V.4.4A'!$AE29*100,' Tab.V.4.4A'!V29)</f>
        <v>0</v>
      </c>
      <c r="W29" s="89">
        <f>IF(N(' Tab.V.4.4A'!W29),' Tab.V.4.4A'!W29/' Tab.V.4.4A'!$AE29*100,' Tab.V.4.4A'!W29)</f>
        <v>0</v>
      </c>
      <c r="X29" s="89">
        <f>IF(N(' Tab.V.4.4A'!X29),' Tab.V.4.4A'!X29/' Tab.V.4.4A'!$AE29*100,' Tab.V.4.4A'!X29)</f>
        <v>1.2879220553988269E-2</v>
      </c>
      <c r="Y29" s="87">
        <f>IF(N(' Tab.V.4.4A'!Y29),' Tab.V.4.4A'!Y29/' Tab.V.4.4A'!$AE29*100,' Tab.V.4.4A'!Y29)</f>
        <v>97.928255929929946</v>
      </c>
      <c r="Z29" s="90">
        <f>' Tab.V.4.4A'!Z29/' Tab.V.4.4A'!$AE29*100</f>
        <v>1.3916135896500461</v>
      </c>
      <c r="AA29" s="90">
        <f>' Tab.V.4.4A'!AA29/' Tab.V.4.4A'!$AE29*100</f>
        <v>0.54421069167411185</v>
      </c>
      <c r="AB29" s="90">
        <f>' Tab.V.4.4A'!AB29/' Tab.V.4.4A'!$AE29*100</f>
        <v>97.956575914512712</v>
      </c>
      <c r="AC29" s="90">
        <f>' Tab.V.4.4A'!AC29/' Tab.V.4.4A'!$AE29*100</f>
        <v>99.892400195836871</v>
      </c>
      <c r="AD29" s="90">
        <f>' Tab.V.4.4A'!AD29/' Tab.V.4.4A'!$AE29*100</f>
        <v>0.10759980416311997</v>
      </c>
      <c r="AE29" s="90">
        <f t="shared" si="0"/>
        <v>99.999999999999986</v>
      </c>
    </row>
    <row r="30" spans="1:31" s="39" customFormat="1" ht="12.6" x14ac:dyDescent="0.25">
      <c r="A30" s="59" t="s">
        <v>83</v>
      </c>
      <c r="B30" s="87">
        <f>IF(N(' Tab.V.4.4A'!B30),' Tab.V.4.4A'!B30/' Tab.V.4.4A'!$AE30*100,' Tab.V.4.4A'!B30)</f>
        <v>12.617641961535311</v>
      </c>
      <c r="C30" s="87">
        <f>IF(N(' Tab.V.4.4A'!C30),' Tab.V.4.4A'!C30/' Tab.V.4.4A'!$AE30*100,' Tab.V.4.4A'!C30)</f>
        <v>0.16751372720560964</v>
      </c>
      <c r="D30" s="87">
        <f>IF(N(' Tab.V.4.4A'!D30),' Tab.V.4.4A'!D30/' Tab.V.4.4A'!$AE30*100,' Tab.V.4.4A'!D30)</f>
        <v>3.471874507580186</v>
      </c>
      <c r="E30" s="87">
        <f>IF(N(' Tab.V.4.4A'!E30),' Tab.V.4.4A'!E30/' Tab.V.4.4A'!$AE30*100,' Tab.V.4.4A'!E30)</f>
        <v>30.663545353075534</v>
      </c>
      <c r="F30" s="87">
        <f>IF(N(' Tab.V.4.4A'!F30),' Tab.V.4.4A'!F30/' Tab.V.4.4A'!$AE30*100,' Tab.V.4.4A'!F30)</f>
        <v>5.4552998285400642</v>
      </c>
      <c r="G30" s="87">
        <f>IF(N(' Tab.V.4.4A'!G30),' Tab.V.4.4A'!G30/' Tab.V.4.4A'!$AE30*100,' Tab.V.4.4A'!G30)</f>
        <v>2.9655574530364701</v>
      </c>
      <c r="H30" s="87">
        <f>IF(N(' Tab.V.4.4A'!H30),' Tab.V.4.4A'!H30/' Tab.V.4.4A'!$AE30*100,' Tab.V.4.4A'!H30)</f>
        <v>2.4897867449783799</v>
      </c>
      <c r="I30" s="87">
        <f>IF(N(' Tab.V.4.4A'!I30),' Tab.V.4.4A'!I30/' Tab.V.4.4A'!$AE30*100,' Tab.V.4.4A'!I30)</f>
        <v>19.386790535637648</v>
      </c>
      <c r="J30" s="87">
        <f>IF(N(' Tab.V.4.4A'!J30),' Tab.V.4.4A'!J30/' Tab.V.4.4A'!$AE30*100,' Tab.V.4.4A'!J30)</f>
        <v>3.3785931882077263</v>
      </c>
      <c r="K30" s="87">
        <f>IF(N(' Tab.V.4.4A'!K30),' Tab.V.4.4A'!K30/' Tab.V.4.4A'!$AE30*100,' Tab.V.4.4A'!K30)</f>
        <v>16.458018574910007</v>
      </c>
      <c r="L30" s="87">
        <f>IF(N(' Tab.V.4.4A'!L30),' Tab.V.4.4A'!L30/' Tab.V.4.4A'!$AE30*100,' Tab.V.4.4A'!L30)</f>
        <v>2.4677793880424859</v>
      </c>
      <c r="M30" s="87">
        <f>IF(N(' Tab.V.4.4A'!M30),' Tab.V.4.4A'!M30/' Tab.V.4.4A'!$AE30*100,' Tab.V.4.4A'!M30)</f>
        <v>0.56245658187098502</v>
      </c>
      <c r="N30" s="87">
        <f>IF(N(' Tab.V.4.4A'!N30),' Tab.V.4.4A'!N30/' Tab.V.4.4A'!$AE30*100,' Tab.V.4.4A'!N30)</f>
        <v>0.88110134323154188</v>
      </c>
      <c r="O30" s="87">
        <f>IF(N(' Tab.V.4.4A'!O30),' Tab.V.4.4A'!O30/' Tab.V.4.4A'!$AE30*100,' Tab.V.4.4A'!O30)</f>
        <v>0.97155934678807621</v>
      </c>
      <c r="P30" s="87">
        <f>IF(N(' Tab.V.4.4A'!P30),' Tab.V.4.4A'!P30/' Tab.V.4.4A'!$AE30*100,' Tab.V.4.4A'!P30)</f>
        <v>0.36432381457037338</v>
      </c>
      <c r="Q30" s="63"/>
      <c r="R30" s="59" t="s">
        <v>83</v>
      </c>
      <c r="S30" s="87">
        <f>IF(N(' Tab.V.4.4A'!S30),' Tab.V.4.4A'!S30/' Tab.V.4.4A'!$AE30*100,' Tab.V.4.4A'!S30)</f>
        <v>4.6249140092489198E-2</v>
      </c>
      <c r="T30" s="87">
        <f>IF(N(' Tab.V.4.4A'!T30),' Tab.V.4.4A'!T30/' Tab.V.4.4A'!$AE30*100,' Tab.V.4.4A'!T30)</f>
        <v>0.5743721872399552</v>
      </c>
      <c r="U30" s="87">
        <f>IF(N(' Tab.V.4.4A'!U30),' Tab.V.4.4A'!U30/' Tab.V.4.4A'!$AE30*100,' Tab.V.4.4A'!U30)</f>
        <v>0.36328306664258081</v>
      </c>
      <c r="V30" s="87">
        <f>IF(N(' Tab.V.4.4A'!V30),' Tab.V.4.4A'!V30/' Tab.V.4.4A'!$AE30*100,' Tab.V.4.4A'!V30)</f>
        <v>6.4289545058056605E-2</v>
      </c>
      <c r="W30" s="87">
        <f>IF(N(' Tab.V.4.4A'!W30),' Tab.V.4.4A'!W30/' Tab.V.4.4A'!$AE30*100,' Tab.V.4.4A'!W30)</f>
        <v>6.5961392202897165E-2</v>
      </c>
      <c r="X30" s="87">
        <f>IF(N(' Tab.V.4.4A'!X30),' Tab.V.4.4A'!X30/' Tab.V.4.4A'!$AE30*100,' Tab.V.4.4A'!X30)</f>
        <v>0.12186150558873989</v>
      </c>
      <c r="Y30" s="274">
        <f>IF(N(' Tab.V.4.4A'!Y30),' Tab.V.4.4A'!Y30/' Tab.V.4.4A'!$AE30*100,' Tab.V.4.4A'!Y30)</f>
        <v>3.601152769765207E-2</v>
      </c>
      <c r="Z30" s="64">
        <f>' Tab.V.4.4A'!Z30/' Tab.V.4.4A'!$AE30*100</f>
        <v>91.599277676692097</v>
      </c>
      <c r="AA30" s="64">
        <f>' Tab.V.4.4A'!AA30/' Tab.V.4.4A'!$AE30*100</f>
        <v>4.8828966599330883</v>
      </c>
      <c r="AB30" s="64">
        <f>' Tab.V.4.4A'!AB30/' Tab.V.4.4A'!$AE30*100</f>
        <v>1.6363521790927444</v>
      </c>
      <c r="AC30" s="64">
        <f>' Tab.V.4.4A'!AC30/' Tab.V.4.4A'!$AE30*100</f>
        <v>98.118526515717917</v>
      </c>
      <c r="AD30" s="64">
        <f>' Tab.V.4.4A'!AD30/' Tab.V.4.4A'!$AE30*100</f>
        <v>1.8814734842820617</v>
      </c>
      <c r="AE30" s="64">
        <f t="shared" si="0"/>
        <v>99.999999999999986</v>
      </c>
    </row>
    <row r="31" spans="1:31" s="39" customFormat="1" ht="12.6" x14ac:dyDescent="0.25">
      <c r="A31" s="59" t="s">
        <v>84</v>
      </c>
      <c r="B31" s="87">
        <f>IF(N(' Tab.V.4.4A'!B31),' Tab.V.4.4A'!B31/' Tab.V.4.4A'!$AE31*100,' Tab.V.4.4A'!B31)</f>
        <v>1.7841862234237158</v>
      </c>
      <c r="C31" s="87">
        <f>IF(N(' Tab.V.4.4A'!C31),' Tab.V.4.4A'!C31/' Tab.V.4.4A'!$AE31*100,' Tab.V.4.4A'!C31)</f>
        <v>1.6948661345019187E-2</v>
      </c>
      <c r="D31" s="87">
        <f>IF(N(' Tab.V.4.4A'!D31),' Tab.V.4.4A'!D31/' Tab.V.4.4A'!$AE31*100,' Tab.V.4.4A'!D31)</f>
        <v>1.5337335493189905</v>
      </c>
      <c r="E31" s="87">
        <f>IF(N(' Tab.V.4.4A'!E31),' Tab.V.4.4A'!E31/' Tab.V.4.4A'!$AE31*100,' Tab.V.4.4A'!E31)</f>
        <v>6.2183364802338321</v>
      </c>
      <c r="F31" s="87">
        <f>IF(N(' Tab.V.4.4A'!F31),' Tab.V.4.4A'!F31/' Tab.V.4.4A'!$AE31*100,' Tab.V.4.4A'!F31)</f>
        <v>0.38356191109615145</v>
      </c>
      <c r="G31" s="87">
        <f>IF(N(' Tab.V.4.4A'!G31),' Tab.V.4.4A'!G31/' Tab.V.4.4A'!$AE31*100,' Tab.V.4.4A'!G31)</f>
        <v>7.3751714592950476E-2</v>
      </c>
      <c r="H31" s="87">
        <f>IF(N(' Tab.V.4.4A'!H31),' Tab.V.4.4A'!H31/' Tab.V.4.4A'!$AE31*100,' Tab.V.4.4A'!H31)</f>
        <v>0.30981019650320096</v>
      </c>
      <c r="I31" s="87">
        <f>IF(N(' Tab.V.4.4A'!I31),' Tab.V.4.4A'!I31/' Tab.V.4.4A'!$AE31*100,' Tab.V.4.4A'!I31)</f>
        <v>4.3465353564081752</v>
      </c>
      <c r="J31" s="87">
        <f>IF(N(' Tab.V.4.4A'!J31),' Tab.V.4.4A'!J31/' Tab.V.4.4A'!$AE31*100,' Tab.V.4.4A'!J31)</f>
        <v>0.49397894053720925</v>
      </c>
      <c r="K31" s="87">
        <f>IF(N(' Tab.V.4.4A'!K31),' Tab.V.4.4A'!K31/' Tab.V.4.4A'!$AE31*100,' Tab.V.4.4A'!K31)</f>
        <v>7.2684704133269884</v>
      </c>
      <c r="L31" s="87">
        <f>IF(N(' Tab.V.4.4A'!L31),' Tab.V.4.4A'!L31/' Tab.V.4.4A'!$AE31*100,' Tab.V.4.4A'!L31)</f>
        <v>29.367576996667584</v>
      </c>
      <c r="M31" s="87">
        <f>IF(N(' Tab.V.4.4A'!M31),' Tab.V.4.4A'!M31/' Tab.V.4.4A'!$AE31*100,' Tab.V.4.4A'!M31)</f>
        <v>8.2098801289491483</v>
      </c>
      <c r="N31" s="87">
        <f>IF(N(' Tab.V.4.4A'!N31),' Tab.V.4.4A'!N31/' Tab.V.4.4A'!$AE31*100,' Tab.V.4.4A'!N31)</f>
        <v>9.7089004732363549</v>
      </c>
      <c r="O31" s="87">
        <f>IF(N(' Tab.V.4.4A'!O31),' Tab.V.4.4A'!O31/' Tab.V.4.4A'!$AE31*100,' Tab.V.4.4A'!O31)</f>
        <v>22.301409649229448</v>
      </c>
      <c r="P31" s="87">
        <f>IF(N(' Tab.V.4.4A'!P31),' Tab.V.4.4A'!P31/' Tab.V.4.4A'!$AE31*100,' Tab.V.4.4A'!P31)</f>
        <v>2.0037732212321777</v>
      </c>
      <c r="Q31" s="63"/>
      <c r="R31" s="59" t="s">
        <v>84</v>
      </c>
      <c r="S31" s="87">
        <f>IF(N(' Tab.V.4.4A'!S31),' Tab.V.4.4A'!S31/' Tab.V.4.4A'!$AE31*100,' Tab.V.4.4A'!S31)</f>
        <v>0.31543168854977488</v>
      </c>
      <c r="T31" s="87">
        <f>IF(N(' Tab.V.4.4A'!T31),' Tab.V.4.4A'!T31/' Tab.V.4.4A'!$AE31*100,' Tab.V.4.4A'!T31)</f>
        <v>3.1417745079136661</v>
      </c>
      <c r="U31" s="87">
        <f>IF(N(' Tab.V.4.4A'!U31),' Tab.V.4.4A'!U31/' Tab.V.4.4A'!$AE31*100,' Tab.V.4.4A'!U31)</f>
        <v>1.2648351474652666</v>
      </c>
      <c r="V31" s="87">
        <f>IF(N(' Tab.V.4.4A'!V31),' Tab.V.4.4A'!V31/' Tab.V.4.4A'!$AE31*100,' Tab.V.4.4A'!V31)</f>
        <v>0.27528663028812345</v>
      </c>
      <c r="W31" s="87">
        <f>IF(N(' Tab.V.4.4A'!W31),' Tab.V.4.4A'!W31/' Tab.V.4.4A'!$AE31*100,' Tab.V.4.4A'!W31)</f>
        <v>0.35406958448187759</v>
      </c>
      <c r="X31" s="87">
        <f>IF(N(' Tab.V.4.4A'!X31),' Tab.V.4.4A'!X31/' Tab.V.4.4A'!$AE31*100,' Tab.V.4.4A'!X31)</f>
        <v>0.25191707455586387</v>
      </c>
      <c r="Y31" s="87">
        <f>IF(N(' Tab.V.4.4A'!Y31),' Tab.V.4.4A'!Y31/' Tab.V.4.4A'!$AE31*100,' Tab.V.4.4A'!Y31)</f>
        <v>0.10241550986714341</v>
      </c>
      <c r="Z31" s="64">
        <f>' Tab.V.4.4A'!Z31/' Tab.V.4.4A'!$AE31*100</f>
        <v>22.04575153569008</v>
      </c>
      <c r="AA31" s="64">
        <f>' Tab.V.4.4A'!AA31/' Tab.V.4.4A'!$AE31*100</f>
        <v>69.587767248082542</v>
      </c>
      <c r="AB31" s="64">
        <f>' Tab.V.4.4A'!AB31/' Tab.V.4.4A'!$AE31*100</f>
        <v>7.7095033643538935</v>
      </c>
      <c r="AC31" s="64">
        <f>' Tab.V.4.4A'!AC31/' Tab.V.4.4A'!$AE31*100</f>
        <v>99.343022148126508</v>
      </c>
      <c r="AD31" s="64">
        <f>' Tab.V.4.4A'!AD31/' Tab.V.4.4A'!$AE31*100</f>
        <v>0.65697785187348723</v>
      </c>
      <c r="AE31" s="64">
        <f t="shared" si="0"/>
        <v>100</v>
      </c>
    </row>
    <row r="32" spans="1:31" s="91" customFormat="1" ht="12.6" x14ac:dyDescent="0.25">
      <c r="A32" s="88" t="s">
        <v>34</v>
      </c>
      <c r="B32" s="89">
        <f>IF(N(' Tab.V.4.4A'!B32),' Tab.V.4.4A'!B32/' Tab.V.4.4A'!$AE32*100,' Tab.V.4.4A'!B32)</f>
        <v>0.65092658461796959</v>
      </c>
      <c r="C32" s="89">
        <f>IF(N(' Tab.V.4.4A'!C32),' Tab.V.4.4A'!C32/' Tab.V.4.4A'!$AE32*100,' Tab.V.4.4A'!C32)</f>
        <v>8.5573840580544843E-3</v>
      </c>
      <c r="D32" s="89">
        <f>IF(N(' Tab.V.4.4A'!D32),' Tab.V.4.4A'!D32/' Tab.V.4.4A'!$AE32*100,' Tab.V.4.4A'!D32)</f>
        <v>0.24506777421393677</v>
      </c>
      <c r="E32" s="89">
        <f>IF(N(' Tab.V.4.4A'!E32),' Tab.V.4.4A'!E32/' Tab.V.4.4A'!$AE32*100,' Tab.V.4.4A'!E32)</f>
        <v>2.2599307388362413</v>
      </c>
      <c r="F32" s="89">
        <f>IF(N(' Tab.V.4.4A'!F32),' Tab.V.4.4A'!F32/' Tab.V.4.4A'!$AE32*100,' Tab.V.4.4A'!F32)</f>
        <v>6.7825874302926331E-2</v>
      </c>
      <c r="G32" s="89">
        <f>IF(N(' Tab.V.4.4A'!G32),' Tab.V.4.4A'!G32/' Tab.V.4.4A'!$AE32*100,' Tab.V.4.4A'!G32)</f>
        <v>5.2139024767083368E-2</v>
      </c>
      <c r="H32" s="89">
        <f>IF(N(' Tab.V.4.4A'!H32),' Tab.V.4.4A'!H32/' Tab.V.4.4A'!$AE32*100,' Tab.V.4.4A'!H32)</f>
        <v>1.9852877881140124E-2</v>
      </c>
      <c r="I32" s="89">
        <f>IF(N(' Tab.V.4.4A'!I32),' Tab.V.4.4A'!I32/' Tab.V.4.4A'!$AE32*100,' Tab.V.4.4A'!I32)</f>
        <v>1.4936359182220889</v>
      </c>
      <c r="J32" s="89">
        <f>IF(N(' Tab.V.4.4A'!J32),' Tab.V.4.4A'!J32/' Tab.V.4.4A'!$AE32*100,' Tab.V.4.4A'!J32)</f>
        <v>0.19370412575805396</v>
      </c>
      <c r="K32" s="89">
        <f>IF(N(' Tab.V.4.4A'!K32),' Tab.V.4.4A'!K32/' Tab.V.4.4A'!$AE32*100,' Tab.V.4.4A'!K32)</f>
        <v>2.0983828904591486</v>
      </c>
      <c r="L32" s="89">
        <f>IF(N(' Tab.V.4.4A'!L32),' Tab.V.4.4A'!L32/' Tab.V.4.4A'!$AE32*100,' Tab.V.4.4A'!L32)</f>
        <v>1.1174155774708414</v>
      </c>
      <c r="M32" s="89">
        <f>IF(N(' Tab.V.4.4A'!M32),' Tab.V.4.4A'!M32/' Tab.V.4.4A'!$AE32*100,' Tab.V.4.4A'!M32)</f>
        <v>0.81269826414758495</v>
      </c>
      <c r="N32" s="89">
        <f>IF(N(' Tab.V.4.4A'!N32),' Tab.V.4.4A'!N32/' Tab.V.4.4A'!$AE32*100,' Tab.V.4.4A'!N32)</f>
        <v>1.3026539233040626</v>
      </c>
      <c r="O32" s="89">
        <f>IF(N(' Tab.V.4.4A'!O32),' Tab.V.4.4A'!O32/' Tab.V.4.4A'!$AE32*100,' Tab.V.4.4A'!O32)</f>
        <v>5.0398227054187501</v>
      </c>
      <c r="P32" s="89">
        <f>IF(N(' Tab.V.4.4A'!P32),' Tab.V.4.4A'!P32/' Tab.V.4.4A'!$AE32*100,' Tab.V.4.4A'!P32)</f>
        <v>6.2063788721052129</v>
      </c>
      <c r="Q32" s="63"/>
      <c r="R32" s="88" t="s">
        <v>34</v>
      </c>
      <c r="S32" s="89">
        <f>IF(N(' Tab.V.4.4A'!S32),' Tab.V.4.4A'!S32/' Tab.V.4.4A'!$AE32*100,' Tab.V.4.4A'!S32)</f>
        <v>2.1134911836029961</v>
      </c>
      <c r="T32" s="89">
        <f>IF(N(' Tab.V.4.4A'!T32),' Tab.V.4.4A'!T32/' Tab.V.4.4A'!$AE32*100,' Tab.V.4.4A'!T32)</f>
        <v>19.77003890223714</v>
      </c>
      <c r="U32" s="87">
        <f>IF(N(' Tab.V.4.4A'!U32),' Tab.V.4.4A'!U32/' Tab.V.4.4A'!$AE32*100,' Tab.V.4.4A'!U32)</f>
        <v>16.236088858164841</v>
      </c>
      <c r="V32" s="87">
        <f>IF(N(' Tab.V.4.4A'!V32),' Tab.V.4.4A'!V32/' Tab.V.4.4A'!$AE32*100,' Tab.V.4.4A'!V32)</f>
        <v>3.5721085821826031</v>
      </c>
      <c r="W32" s="87">
        <f>IF(N(' Tab.V.4.4A'!W32),' Tab.V.4.4A'!W32/' Tab.V.4.4A'!$AE32*100,' Tab.V.4.4A'!W32)</f>
        <v>5.9303629874006116</v>
      </c>
      <c r="X32" s="87">
        <f>IF(N(' Tab.V.4.4A'!X32),' Tab.V.4.4A'!X32/' Tab.V.4.4A'!$AE32*100,' Tab.V.4.4A'!X32)</f>
        <v>19.534655994605266</v>
      </c>
      <c r="Y32" s="87">
        <f>IF(N(' Tab.V.4.4A'!Y32),' Tab.V.4.4A'!Y32/' Tab.V.4.4A'!$AE32*100,' Tab.V.4.4A'!Y32)</f>
        <v>10.731150387263822</v>
      </c>
      <c r="Z32" s="90">
        <f>' Tab.V.4.4A'!Z32/' Tab.V.4.4A'!$AE32*100</f>
        <v>7.0180312904684197</v>
      </c>
      <c r="AA32" s="90">
        <f>' Tab.V.4.4A'!AA32/' Tab.V.4.4A'!$AE32*100</f>
        <v>8.272590470341239</v>
      </c>
      <c r="AB32" s="90">
        <f>' Tab.V.4.4A'!AB32/' Tab.V.4.4A'!$AE32*100</f>
        <v>84.094275767562493</v>
      </c>
      <c r="AC32" s="90">
        <f>' Tab.V.4.4A'!AC32/' Tab.V.4.4A'!$AE32*100</f>
        <v>99.384897528372164</v>
      </c>
      <c r="AD32" s="90">
        <f>' Tab.V.4.4A'!AD32/' Tab.V.4.4A'!$AE32*100</f>
        <v>0.61510247162783405</v>
      </c>
      <c r="AE32" s="90">
        <f t="shared" si="0"/>
        <v>100</v>
      </c>
    </row>
    <row r="33" spans="1:35" s="91" customFormat="1" ht="16.5" customHeight="1" x14ac:dyDescent="0.25">
      <c r="A33" s="88" t="s">
        <v>35</v>
      </c>
      <c r="B33" s="90">
        <f>' Tab.V.4.4A'!B33/' Tab.V.4.4A'!$AE33*100</f>
        <v>9.1310709242425006</v>
      </c>
      <c r="C33" s="90">
        <f>' Tab.V.4.4A'!C33/' Tab.V.4.4A'!$AE33*100</f>
        <v>0.12021879916387623</v>
      </c>
      <c r="D33" s="90">
        <f>' Tab.V.4.4A'!D33/' Tab.V.4.4A'!$AE33*100</f>
        <v>2.6766475518541064</v>
      </c>
      <c r="E33" s="90">
        <f>' Tab.V.4.4A'!E33/' Tab.V.4.4A'!$AE33*100</f>
        <v>22.574994178387296</v>
      </c>
      <c r="F33" s="90">
        <f>' Tab.V.4.4A'!F33/' Tab.V.4.4A'!$AE33*100</f>
        <v>3.8569616176677952</v>
      </c>
      <c r="G33" s="90">
        <f>' Tab.V.4.4A'!G33/' Tab.V.4.4A'!$AE33*100</f>
        <v>2.0792299385458706</v>
      </c>
      <c r="H33" s="90">
        <f>' Tab.V.4.4A'!H33/' Tab.V.4.4A'!$AE33*100</f>
        <v>1.7784203209527383</v>
      </c>
      <c r="I33" s="90">
        <f>' Tab.V.4.4A'!I33/' Tab.V.4.4A'!$AE33*100</f>
        <v>14.344283450136015</v>
      </c>
      <c r="J33" s="90">
        <f>' Tab.V.4.4A'!J33/' Tab.V.4.4A'!$AE33*100</f>
        <v>2.4504603883777065</v>
      </c>
      <c r="K33" s="90">
        <f>' Tab.V.4.4A'!K33/' Tab.V.4.4A'!$AE33*100</f>
        <v>12.835940770847612</v>
      </c>
      <c r="L33" s="90">
        <f>' Tab.V.4.4A'!L33/' Tab.V.4.4A'!$AE33*100</f>
        <v>6.2199985673452582</v>
      </c>
      <c r="M33" s="90">
        <f>' Tab.V.4.4A'!M33/' Tab.V.4.4A'!$AE33*100</f>
        <v>1.7293174352039433</v>
      </c>
      <c r="N33" s="90">
        <f>' Tab.V.4.4A'!N33/' Tab.V.4.4A'!$AE33*100</f>
        <v>2.2490177800399969</v>
      </c>
      <c r="O33" s="90">
        <f>' Tab.V.4.4A'!O33/' Tab.V.4.4A'!$AE33*100</f>
        <v>4.758288267299621</v>
      </c>
      <c r="P33" s="90">
        <f>' Tab.V.4.4A'!P33/' Tab.V.4.4A'!$AE33*100</f>
        <v>1.5284687716230405</v>
      </c>
      <c r="Q33" s="63"/>
      <c r="R33" s="88" t="s">
        <v>35</v>
      </c>
      <c r="S33" s="92">
        <f>IF(N(' Tab.V.4.4A'!S33),' Tab.V.4.4A'!S33/' Tab.V.4.4A'!$AE33*100,' Tab.V.4.4A'!S33)</f>
        <v>0.41234987975603665</v>
      </c>
      <c r="T33" s="92">
        <f>IF(N(' Tab.V.4.4A'!T33),' Tab.V.4.4A'!T33/' Tab.V.4.4A'!$AE33*100,' Tab.V.4.4A'!T33)</f>
        <v>3.9838571564729071</v>
      </c>
      <c r="U33" s="92">
        <f>IF(N(' Tab.V.4.4A'!U33),' Tab.V.4.4A'!U33/' Tab.V.4.4A'!$AE33*100,' Tab.V.4.4A'!U33)</f>
        <v>3.0025138771752924</v>
      </c>
      <c r="V33" s="92">
        <f>IF(N(' Tab.V.4.4A'!V33),' Tab.V.4.4A'!V33/' Tab.V.4.4A'!$AE33*100,' Tab.V.4.4A'!V33)</f>
        <v>0.64928106742427416</v>
      </c>
      <c r="W33" s="92">
        <f>IF(N(' Tab.V.4.4A'!W33),' Tab.V.4.4A'!W33/' Tab.V.4.4A'!$AE33*100,' Tab.V.4.4A'!W33)</f>
        <v>1.0344264676373942</v>
      </c>
      <c r="X33" s="92">
        <f>IF(N(' Tab.V.4.4A'!X33),' Tab.V.4.4A'!X33/' Tab.V.4.4A'!$AE33*100,' Tab.V.4.4A'!X33)</f>
        <v>3.2063288303390105</v>
      </c>
      <c r="Y33" s="92">
        <f>IF(N(' Tab.V.4.4A'!Y33),' Tab.V.4.4A'!Y33/' Tab.V.4.4A'!$AE33*100,' Tab.V.4.4A'!Y33)</f>
        <v>1.7345711221038222</v>
      </c>
      <c r="Z33" s="93">
        <f>' Tab.V.4.4A'!Z33/' Tab.V.4.4A'!$AE33*100</f>
        <v>67.990577680676907</v>
      </c>
      <c r="AA33" s="93">
        <f>' Tab.V.4.4A'!AA33/' Tab.V.4.4A'!$AE33*100</f>
        <v>14.956622049888821</v>
      </c>
      <c r="AB33" s="93">
        <f>' Tab.V.4.4A'!AB33/' Tab.V.4.4A'!$AE33*100</f>
        <v>15.551797172531778</v>
      </c>
      <c r="AC33" s="93">
        <f>' Tab.V.4.4A'!AC33/' Tab.V.4.4A'!$AE33*100</f>
        <v>98.49899690309752</v>
      </c>
      <c r="AD33" s="93">
        <f>' Tab.V.4.4A'!AD33/' Tab.V.4.4A'!$AE33*100</f>
        <v>1.5010030969024848</v>
      </c>
      <c r="AE33" s="93">
        <f t="shared" si="0"/>
        <v>100</v>
      </c>
    </row>
    <row r="34" spans="1:35" s="94" customFormat="1" ht="15" customHeight="1" x14ac:dyDescent="0.25">
      <c r="A34" s="59" t="s">
        <v>36</v>
      </c>
      <c r="B34" s="64">
        <f>' Tab.V.4.4A'!B34/' Tab.V.4.4A'!$AE34*100</f>
        <v>14.72056780982442</v>
      </c>
      <c r="C34" s="64">
        <f>' Tab.V.4.4A'!C34/' Tab.V.4.4A'!$AE34*100</f>
        <v>0.45123661509118224</v>
      </c>
      <c r="D34" s="64">
        <f>' Tab.V.4.4A'!D34/' Tab.V.4.4A'!$AE34*100</f>
        <v>3.0372117503950236</v>
      </c>
      <c r="E34" s="64">
        <f>' Tab.V.4.4A'!E34/' Tab.V.4.4A'!$AE34*100</f>
        <v>17.354804115945097</v>
      </c>
      <c r="F34" s="64">
        <f>' Tab.V.4.4A'!F34/' Tab.V.4.4A'!$AE34*100</f>
        <v>11.14504471207419</v>
      </c>
      <c r="G34" s="64">
        <f>' Tab.V.4.4A'!G34/' Tab.V.4.4A'!$AE34*100</f>
        <v>7.8798489189331313</v>
      </c>
      <c r="H34" s="64">
        <f>' Tab.V.4.4A'!H34/' Tab.V.4.4A'!$AE34*100</f>
        <v>3.2651957931410602</v>
      </c>
      <c r="I34" s="64">
        <f>' Tab.V.4.4A'!I34/' Tab.V.4.4A'!$AE34*100</f>
        <v>9.9137978587426829</v>
      </c>
      <c r="J34" s="64">
        <f>' Tab.V.4.4A'!J34/' Tab.V.4.4A'!$AE34*100</f>
        <v>4.3646624841292496</v>
      </c>
      <c r="K34" s="64">
        <f>' Tab.V.4.4A'!K34/' Tab.V.4.4A'!$AE34*100</f>
        <v>7.1702490762963089</v>
      </c>
      <c r="L34" s="64">
        <f>' Tab.V.4.4A'!L34/' Tab.V.4.4A'!$AE34*100</f>
        <v>1.447527831524847</v>
      </c>
      <c r="M34" s="64">
        <f>' Tab.V.4.4A'!M34/' Tab.V.4.4A'!$AE34*100</f>
        <v>0.17644410085783976</v>
      </c>
      <c r="N34" s="64">
        <f>' Tab.V.4.4A'!N34/' Tab.V.4.4A'!$AE34*100</f>
        <v>0.90671013087472807</v>
      </c>
      <c r="O34" s="64">
        <f>' Tab.V.4.4A'!O34/' Tab.V.4.4A'!$AE34*100</f>
        <v>1.8399562396135702</v>
      </c>
      <c r="P34" s="64">
        <f>' Tab.V.4.4A'!P34/' Tab.V.4.4A'!$AE34*100</f>
        <v>0.94570835598959646</v>
      </c>
      <c r="Q34" s="63"/>
      <c r="R34" s="59" t="s">
        <v>36</v>
      </c>
      <c r="S34" s="87">
        <f>IF(N(' Tab.V.4.4A'!S34),' Tab.V.4.4A'!S34/' Tab.V.4.4A'!$AE34*100,' Tab.V.4.4A'!S34)</f>
        <v>7.0429462088439115E-2</v>
      </c>
      <c r="T34" s="64">
        <f>' Tab.V.4.4A'!T34/' Tab.V.4.4A'!$AE34*100</f>
        <v>1.5921587751882353</v>
      </c>
      <c r="U34" s="64">
        <f>' Tab.V.4.4A'!U34/' Tab.V.4.4A'!$AE34*100</f>
        <v>0.92772110939351349</v>
      </c>
      <c r="V34" s="64">
        <f>' Tab.V.4.4A'!V34/' Tab.V.4.4A'!$AE34*100</f>
        <v>1.4814725228225642E-2</v>
      </c>
      <c r="W34" s="87">
        <f>IF(N(' Tab.V.4.4A'!W34),' Tab.V.4.4A'!W34/' Tab.V.4.4A'!$AE34*100,' Tab.V.4.4A'!W34)</f>
        <v>1.6684303691780467E-2</v>
      </c>
      <c r="X34" s="87" t="s">
        <v>95</v>
      </c>
      <c r="Y34" s="87">
        <f>IF(N(' Tab.V.4.4A'!Y34),' Tab.V.4.4A'!Y34/' Tab.V.4.4A'!$AE34*100,' Tab.V.4.4A'!Y34)</f>
        <v>0.18538665136870927</v>
      </c>
      <c r="Z34" s="64">
        <f>' Tab.V.4.4A'!Z34/' Tab.V.4.4A'!$AE34*100</f>
        <v>68.157574422498172</v>
      </c>
      <c r="AA34" s="64">
        <f>' Tab.V.4.4A'!AA34/' Tab.V.4.4A'!$AE34*100</f>
        <v>4.3706383028709848</v>
      </c>
      <c r="AB34" s="64">
        <f>' Tab.V.4.4A'!AB34/' Tab.V.4.4A'!$AE34*100</f>
        <v>3.9427071180902002</v>
      </c>
      <c r="AC34" s="64">
        <f>' Tab.V.4.4A'!AC34/' Tab.V.4.4A'!$AE34*100</f>
        <v>76.470919843459356</v>
      </c>
      <c r="AD34" s="64">
        <f>' Tab.V.4.4A'!AD34/' Tab.V.4.4A'!$AE34*100</f>
        <v>23.529080156540655</v>
      </c>
      <c r="AE34" s="64">
        <f>AC34+AD34</f>
        <v>100.00000000000001</v>
      </c>
      <c r="AF34" s="39"/>
      <c r="AG34" s="39"/>
      <c r="AH34" s="39"/>
      <c r="AI34" s="39"/>
    </row>
    <row r="35" spans="1:35" s="97" customFormat="1" ht="12.6" x14ac:dyDescent="0.25">
      <c r="A35" s="95" t="s">
        <v>3</v>
      </c>
      <c r="B35" s="96">
        <f>' Tab.V.4.4A'!B35/' Tab.V.4.4A'!$AE35*100</f>
        <v>9.2077851096621774</v>
      </c>
      <c r="C35" s="96">
        <f>' Tab.V.4.4A'!C35/' Tab.V.4.4A'!$AE35*100</f>
        <v>0.12476191530684923</v>
      </c>
      <c r="D35" s="96">
        <f>' Tab.V.4.4A'!D35/' Tab.V.4.4A'!$AE35*100</f>
        <v>2.6815962138190734</v>
      </c>
      <c r="E35" s="96">
        <f>' Tab.V.4.4A'!E35/' Tab.V.4.4A'!$AE35*100</f>
        <v>22.50334899759957</v>
      </c>
      <c r="F35" s="96">
        <f>' Tab.V.4.4A'!F35/' Tab.V.4.4A'!$AE35*100</f>
        <v>3.956988296698341</v>
      </c>
      <c r="G35" s="96">
        <f>' Tab.V.4.4A'!G35/' Tab.V.4.4A'!$AE35*100</f>
        <v>2.1588416221188718</v>
      </c>
      <c r="H35" s="96">
        <f>' Tab.V.4.4A'!H35/' Tab.V.4.4A'!$AE35*100</f>
        <v>1.7988258650276379</v>
      </c>
      <c r="I35" s="96">
        <f>' Tab.V.4.4A'!I35/' Tab.V.4.4A'!$AE35*100</f>
        <v>14.283476613031503</v>
      </c>
      <c r="J35" s="96">
        <f>' Tab.V.4.4A'!J35/' Tab.V.4.4A'!$AE35*100</f>
        <v>2.4767322356536932</v>
      </c>
      <c r="K35" s="96">
        <f>' Tab.V.4.4A'!K35/' Tab.V.4.4A'!$AE35*100</f>
        <v>12.758181102862801</v>
      </c>
      <c r="L35" s="96">
        <f>' Tab.V.4.4A'!L35/' Tab.V.4.4A'!$AE35*100</f>
        <v>6.1544979936815691</v>
      </c>
      <c r="M35" s="96">
        <f>' Tab.V.4.4A'!M35/' Tab.V.4.4A'!$AE35*100</f>
        <v>1.7080047615497789</v>
      </c>
      <c r="N35" s="96">
        <f>' Tab.V.4.4A'!N35/' Tab.V.4.4A'!$AE35*100</f>
        <v>2.2305950600412365</v>
      </c>
      <c r="O35" s="96">
        <f>' Tab.V.4.4A'!O35/' Tab.V.4.4A'!$AE35*100</f>
        <v>4.718235142379914</v>
      </c>
      <c r="P35" s="96">
        <f>' Tab.V.4.4A'!P35/' Tab.V.4.4A'!$AE35*100</f>
        <v>1.5204705880759246</v>
      </c>
      <c r="Q35" s="74"/>
      <c r="R35" s="95" t="s">
        <v>3</v>
      </c>
      <c r="S35" s="96">
        <f>' Tab.V.4.4A'!S35/' Tab.V.4.4A'!$AE35*100</f>
        <v>0.40765713533180992</v>
      </c>
      <c r="T35" s="96">
        <f>' Tab.V.4.4A'!T35/' Tab.V.4.4A'!$AE35*100</f>
        <v>3.9510319021363531</v>
      </c>
      <c r="U35" s="96">
        <f>' Tab.V.4.4A'!U35/' Tab.V.4.4A'!$AE35*100</f>
        <v>2.9740380400813504</v>
      </c>
      <c r="V35" s="96">
        <f>' Tab.V.4.4A'!V35/' Tab.V.4.4A'!$AE35*100</f>
        <v>0.64057322572335951</v>
      </c>
      <c r="W35" s="96">
        <f>' Tab.V.4.4A'!W35/' Tab.V.4.4A'!$AE35*100</f>
        <v>1.0202293045750488</v>
      </c>
      <c r="X35" s="96">
        <f>IF(N(' Tab.V.4.4A'!X35),' Tab.V.4.4A'!X35/' Tab.V.4.4A'!$AE35*100,' Tab.V.4.4A'!X35)</f>
        <v>3.1649280178007473</v>
      </c>
      <c r="Y35" s="96">
        <f>' Tab.V.4.4A'!Y35/' Tab.V.4.4A'!$AE35*100</f>
        <v>1.7133090769982273</v>
      </c>
      <c r="Z35" s="96">
        <f>' Tab.V.4.4A'!Z35/' Tab.V.4.4A'!$AE35*100</f>
        <v>67.992870484634011</v>
      </c>
      <c r="AA35" s="96">
        <f>' Tab.V.4.4A'!AA35/' Tab.V.4.4A'!$AE35*100</f>
        <v>14.811332957652498</v>
      </c>
      <c r="AB35" s="96">
        <f>' Tab.V.4.4A'!AB35/' Tab.V.4.4A'!$AE35*100</f>
        <v>15.39246627750663</v>
      </c>
      <c r="AC35" s="96">
        <f>' Tab.V.4.4A'!AC35/' Tab.V.4.4A'!$AE35*100</f>
        <v>98.1966687067019</v>
      </c>
      <c r="AD35" s="96">
        <f>' Tab.V.4.4A'!AD35/' Tab.V.4.4A'!$AE35*100</f>
        <v>1.8033312932981038</v>
      </c>
      <c r="AE35" s="96">
        <f>AC35+AD35</f>
        <v>100</v>
      </c>
    </row>
    <row r="36" spans="1:35" s="39" customFormat="1" ht="14.4" x14ac:dyDescent="0.25">
      <c r="A36" s="37" t="s">
        <v>217</v>
      </c>
      <c r="B36" s="94"/>
      <c r="C36" s="94"/>
      <c r="D36" s="94"/>
      <c r="E36" s="94"/>
      <c r="R36" s="37" t="s">
        <v>217</v>
      </c>
      <c r="Z36" s="94"/>
      <c r="AA36" s="94"/>
      <c r="AB36" s="94"/>
      <c r="AC36" s="94"/>
      <c r="AD36" s="94"/>
      <c r="AE36" s="94"/>
    </row>
    <row r="37" spans="1:35" s="39" customFormat="1" ht="12" x14ac:dyDescent="0.25">
      <c r="A37" s="39" t="s">
        <v>93</v>
      </c>
      <c r="B37" s="98"/>
      <c r="R37" s="39" t="s">
        <v>93</v>
      </c>
      <c r="Z37" s="94"/>
      <c r="AA37" s="94"/>
      <c r="AB37" s="99"/>
      <c r="AC37" s="94"/>
      <c r="AD37" s="94"/>
      <c r="AE37" s="94"/>
    </row>
    <row r="38" spans="1:35" s="39" customFormat="1" ht="12" x14ac:dyDescent="0.25">
      <c r="A38" s="39" t="s">
        <v>214</v>
      </c>
      <c r="B38" s="98"/>
      <c r="C38" s="98"/>
      <c r="D38" s="98"/>
      <c r="E38" s="98"/>
      <c r="F38" s="98"/>
      <c r="G38" s="98"/>
      <c r="H38" s="98"/>
      <c r="I38" s="98"/>
      <c r="J38" s="98"/>
      <c r="R38" s="39" t="s">
        <v>214</v>
      </c>
      <c r="Z38" s="94"/>
      <c r="AA38" s="94"/>
      <c r="AB38" s="94"/>
      <c r="AC38" s="94"/>
      <c r="AD38" s="94"/>
      <c r="AE38" s="94"/>
    </row>
    <row r="39" spans="1:35" s="39" customFormat="1" ht="12" x14ac:dyDescent="0.25">
      <c r="A39" s="41" t="s">
        <v>230</v>
      </c>
      <c r="B39" s="98"/>
      <c r="C39" s="98"/>
      <c r="D39" s="98"/>
      <c r="E39" s="98"/>
      <c r="F39" s="98"/>
      <c r="G39" s="98"/>
      <c r="H39" s="98"/>
      <c r="I39" s="98"/>
      <c r="J39" s="98"/>
      <c r="R39" s="41" t="s">
        <v>230</v>
      </c>
      <c r="Z39" s="94"/>
      <c r="AA39" s="94"/>
      <c r="AB39" s="94"/>
      <c r="AC39" s="94"/>
      <c r="AD39" s="94"/>
      <c r="AE39" s="94"/>
    </row>
  </sheetData>
  <mergeCells count="27">
    <mergeCell ref="AC5:AC6"/>
    <mergeCell ref="X5:X6"/>
    <mergeCell ref="Y5:Y6"/>
    <mergeCell ref="T5:T6"/>
    <mergeCell ref="U5:U6"/>
    <mergeCell ref="A4:A6"/>
    <mergeCell ref="B5:B6"/>
    <mergeCell ref="D5:D6"/>
    <mergeCell ref="H5:H6"/>
    <mergeCell ref="L5:L6"/>
    <mergeCell ref="E5:E6"/>
    <mergeCell ref="S5:S6"/>
    <mergeCell ref="AE5:AE6"/>
    <mergeCell ref="I5:I6"/>
    <mergeCell ref="B4:P4"/>
    <mergeCell ref="M5:M6"/>
    <mergeCell ref="V5:V6"/>
    <mergeCell ref="W5:W6"/>
    <mergeCell ref="N5:N6"/>
    <mergeCell ref="O5:O6"/>
    <mergeCell ref="P5:P6"/>
    <mergeCell ref="R4:R6"/>
    <mergeCell ref="T4:AE4"/>
    <mergeCell ref="AD5:AD6"/>
    <mergeCell ref="Z5:Z6"/>
    <mergeCell ref="AA5:AA6"/>
    <mergeCell ref="AB5:AB6"/>
  </mergeCells>
  <phoneticPr fontId="0" type="noConversion"/>
  <pageMargins left="0.19685039370078741" right="0.15748031496062992" top="0.98425196850393704" bottom="0.51181102362204722" header="0.51181102362204722" footer="0.51181102362204722"/>
  <pageSetup paperSize="9" scale="94" fitToWidth="2" orientation="landscape" r:id="rId1"/>
  <headerFooter alignWithMargins="0"/>
  <colBreaks count="1" manualBreakCount="1">
    <brk id="16" max="37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A75"/>
  <sheetViews>
    <sheetView topLeftCell="A2" workbookViewId="0">
      <selection activeCell="A2" sqref="A2"/>
    </sheetView>
  </sheetViews>
  <sheetFormatPr defaultRowHeight="13.2" x14ac:dyDescent="0.25"/>
  <cols>
    <col min="1" max="2" width="26.5546875" customWidth="1"/>
    <col min="3" max="3" width="2.44140625" customWidth="1"/>
    <col min="4" max="4" width="4.44140625" customWidth="1"/>
    <col min="6" max="6" width="4.44140625" customWidth="1"/>
    <col min="7" max="7" width="10" bestFit="1" customWidth="1"/>
    <col min="8" max="8" width="4.44140625" customWidth="1"/>
    <col min="9" max="9" width="10" bestFit="1" customWidth="1"/>
    <col min="10" max="10" width="4.44140625" customWidth="1"/>
    <col min="12" max="12" width="4.44140625" customWidth="1"/>
    <col min="14" max="14" width="4.44140625" customWidth="1"/>
    <col min="16" max="16" width="4.44140625" customWidth="1"/>
    <col min="18" max="18" width="4.44140625" customWidth="1"/>
    <col min="20" max="20" width="4.44140625" customWidth="1"/>
    <col min="22" max="22" width="4.44140625" customWidth="1"/>
    <col min="24" max="24" width="4.44140625" customWidth="1"/>
    <col min="26" max="26" width="4.44140625" customWidth="1"/>
    <col min="28" max="28" width="4.44140625" customWidth="1"/>
    <col min="30" max="30" width="4.44140625" customWidth="1"/>
    <col min="32" max="32" width="4.44140625" customWidth="1"/>
    <col min="34" max="34" width="4.44140625" customWidth="1"/>
    <col min="36" max="36" width="4.44140625" customWidth="1"/>
    <col min="38" max="38" width="4.44140625" customWidth="1"/>
    <col min="40" max="40" width="4.44140625" customWidth="1"/>
    <col min="42" max="42" width="4.44140625" customWidth="1"/>
    <col min="44" max="44" width="4.44140625" customWidth="1"/>
    <col min="46" max="46" width="4.44140625" customWidth="1"/>
    <col min="48" max="48" width="4.44140625" customWidth="1"/>
    <col min="50" max="50" width="4.44140625" customWidth="1"/>
    <col min="52" max="52" width="4.44140625" customWidth="1"/>
  </cols>
  <sheetData>
    <row r="1" spans="1:53" hidden="1" x14ac:dyDescent="0.25">
      <c r="A1" s="3" t="e">
        <f ca="1">DotStatQuery(B1)</f>
        <v>#NAME?</v>
      </c>
      <c r="B1" s="3" t="s">
        <v>144</v>
      </c>
    </row>
    <row r="2" spans="1:53" ht="57.6" x14ac:dyDescent="0.25">
      <c r="A2" s="4" t="s">
        <v>145</v>
      </c>
    </row>
    <row r="3" spans="1:53" x14ac:dyDescent="0.25">
      <c r="A3" s="215" t="s">
        <v>98</v>
      </c>
      <c r="B3" s="216"/>
      <c r="C3" s="217"/>
      <c r="D3" s="218" t="s">
        <v>35</v>
      </c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20"/>
    </row>
    <row r="4" spans="1:53" x14ac:dyDescent="0.25">
      <c r="A4" s="215" t="s">
        <v>99</v>
      </c>
      <c r="B4" s="216"/>
      <c r="C4" s="217"/>
      <c r="D4" s="218" t="s">
        <v>100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20"/>
    </row>
    <row r="5" spans="1:53" x14ac:dyDescent="0.25">
      <c r="A5" s="215" t="s">
        <v>102</v>
      </c>
      <c r="B5" s="216"/>
      <c r="C5" s="217"/>
      <c r="D5" s="218" t="s">
        <v>100</v>
      </c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20"/>
    </row>
    <row r="6" spans="1:53" x14ac:dyDescent="0.25">
      <c r="A6" s="215" t="s">
        <v>110</v>
      </c>
      <c r="B6" s="216"/>
      <c r="C6" s="217"/>
      <c r="D6" s="218" t="s">
        <v>115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19"/>
      <c r="AW6" s="219"/>
      <c r="AX6" s="219"/>
      <c r="AY6" s="219"/>
      <c r="AZ6" s="219"/>
      <c r="BA6" s="220"/>
    </row>
    <row r="7" spans="1:53" ht="12.9" customHeight="1" x14ac:dyDescent="0.25">
      <c r="A7" s="215" t="s">
        <v>101</v>
      </c>
      <c r="B7" s="216"/>
      <c r="C7" s="217"/>
      <c r="D7" s="221">
        <v>2019</v>
      </c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2"/>
      <c r="BA7" s="223"/>
    </row>
    <row r="8" spans="1:53" ht="12.9" customHeight="1" x14ac:dyDescent="0.25">
      <c r="A8" s="262" t="s">
        <v>122</v>
      </c>
      <c r="B8" s="270"/>
      <c r="C8" s="263"/>
      <c r="D8" s="258" t="s">
        <v>121</v>
      </c>
      <c r="E8" s="259"/>
      <c r="F8" s="212" t="s">
        <v>121</v>
      </c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4"/>
    </row>
    <row r="9" spans="1:53" ht="12.9" customHeight="1" x14ac:dyDescent="0.25">
      <c r="A9" s="264"/>
      <c r="B9" s="271"/>
      <c r="C9" s="265"/>
      <c r="D9" s="268"/>
      <c r="E9" s="269"/>
      <c r="F9" s="258" t="s">
        <v>146</v>
      </c>
      <c r="G9" s="259"/>
      <c r="H9" s="258" t="s">
        <v>35</v>
      </c>
      <c r="I9" s="259"/>
      <c r="J9" s="212" t="s">
        <v>35</v>
      </c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4"/>
    </row>
    <row r="10" spans="1:53" ht="37.200000000000003" customHeight="1" x14ac:dyDescent="0.25">
      <c r="A10" s="266"/>
      <c r="B10" s="272"/>
      <c r="C10" s="267"/>
      <c r="D10" s="260"/>
      <c r="E10" s="261"/>
      <c r="F10" s="260"/>
      <c r="G10" s="261"/>
      <c r="H10" s="260"/>
      <c r="I10" s="261"/>
      <c r="J10" s="212" t="s">
        <v>17</v>
      </c>
      <c r="K10" s="214"/>
      <c r="L10" s="212" t="s">
        <v>147</v>
      </c>
      <c r="M10" s="214"/>
      <c r="N10" s="212" t="s">
        <v>21</v>
      </c>
      <c r="O10" s="214"/>
      <c r="P10" s="212" t="s">
        <v>19</v>
      </c>
      <c r="Q10" s="214"/>
      <c r="R10" s="212" t="s">
        <v>148</v>
      </c>
      <c r="S10" s="214"/>
      <c r="T10" s="212" t="s">
        <v>149</v>
      </c>
      <c r="U10" s="214"/>
      <c r="V10" s="212" t="s">
        <v>150</v>
      </c>
      <c r="W10" s="214"/>
      <c r="X10" s="212" t="s">
        <v>20</v>
      </c>
      <c r="Y10" s="214"/>
      <c r="Z10" s="212" t="s">
        <v>38</v>
      </c>
      <c r="AA10" s="214"/>
      <c r="AB10" s="212" t="s">
        <v>39</v>
      </c>
      <c r="AC10" s="214"/>
      <c r="AD10" s="212" t="s">
        <v>22</v>
      </c>
      <c r="AE10" s="214"/>
      <c r="AF10" s="212" t="s">
        <v>23</v>
      </c>
      <c r="AG10" s="214"/>
      <c r="AH10" s="212" t="s">
        <v>24</v>
      </c>
      <c r="AI10" s="214"/>
      <c r="AJ10" s="212" t="s">
        <v>25</v>
      </c>
      <c r="AK10" s="214"/>
      <c r="AL10" s="212" t="s">
        <v>26</v>
      </c>
      <c r="AM10" s="214"/>
      <c r="AN10" s="212" t="s">
        <v>27</v>
      </c>
      <c r="AO10" s="214"/>
      <c r="AP10" s="212" t="s">
        <v>28</v>
      </c>
      <c r="AQ10" s="214"/>
      <c r="AR10" s="212" t="s">
        <v>29</v>
      </c>
      <c r="AS10" s="214"/>
      <c r="AT10" s="212" t="s">
        <v>30</v>
      </c>
      <c r="AU10" s="214"/>
      <c r="AV10" s="212" t="s">
        <v>31</v>
      </c>
      <c r="AW10" s="214"/>
      <c r="AX10" s="212" t="s">
        <v>32</v>
      </c>
      <c r="AY10" s="214"/>
      <c r="AZ10" s="212" t="s">
        <v>33</v>
      </c>
      <c r="BA10" s="214"/>
    </row>
    <row r="11" spans="1:53" ht="13.8" x14ac:dyDescent="0.3">
      <c r="A11" s="5" t="s">
        <v>105</v>
      </c>
      <c r="B11" s="5" t="s">
        <v>120</v>
      </c>
      <c r="C11" s="6" t="s">
        <v>111</v>
      </c>
      <c r="D11" s="207" t="s">
        <v>111</v>
      </c>
      <c r="E11" s="208"/>
      <c r="F11" s="207" t="s">
        <v>111</v>
      </c>
      <c r="G11" s="208"/>
      <c r="H11" s="207" t="s">
        <v>111</v>
      </c>
      <c r="I11" s="208"/>
      <c r="J11" s="207" t="s">
        <v>111</v>
      </c>
      <c r="K11" s="208"/>
      <c r="L11" s="207" t="s">
        <v>111</v>
      </c>
      <c r="M11" s="208"/>
      <c r="N11" s="207" t="s">
        <v>111</v>
      </c>
      <c r="O11" s="208"/>
      <c r="P11" s="207" t="s">
        <v>111</v>
      </c>
      <c r="Q11" s="208"/>
      <c r="R11" s="207" t="s">
        <v>111</v>
      </c>
      <c r="S11" s="208"/>
      <c r="T11" s="207" t="s">
        <v>111</v>
      </c>
      <c r="U11" s="208"/>
      <c r="V11" s="207" t="s">
        <v>111</v>
      </c>
      <c r="W11" s="208"/>
      <c r="X11" s="207" t="s">
        <v>111</v>
      </c>
      <c r="Y11" s="208"/>
      <c r="Z11" s="207" t="s">
        <v>111</v>
      </c>
      <c r="AA11" s="208"/>
      <c r="AB11" s="207" t="s">
        <v>111</v>
      </c>
      <c r="AC11" s="208"/>
      <c r="AD11" s="207" t="s">
        <v>111</v>
      </c>
      <c r="AE11" s="208"/>
      <c r="AF11" s="207" t="s">
        <v>111</v>
      </c>
      <c r="AG11" s="208"/>
      <c r="AH11" s="207" t="s">
        <v>111</v>
      </c>
      <c r="AI11" s="208"/>
      <c r="AJ11" s="207" t="s">
        <v>111</v>
      </c>
      <c r="AK11" s="208"/>
      <c r="AL11" s="207" t="s">
        <v>111</v>
      </c>
      <c r="AM11" s="208"/>
      <c r="AN11" s="207" t="s">
        <v>111</v>
      </c>
      <c r="AO11" s="208"/>
      <c r="AP11" s="207" t="s">
        <v>111</v>
      </c>
      <c r="AQ11" s="208"/>
      <c r="AR11" s="207" t="s">
        <v>111</v>
      </c>
      <c r="AS11" s="208"/>
      <c r="AT11" s="207" t="s">
        <v>111</v>
      </c>
      <c r="AU11" s="208"/>
      <c r="AV11" s="207" t="s">
        <v>111</v>
      </c>
      <c r="AW11" s="208"/>
      <c r="AX11" s="207" t="s">
        <v>111</v>
      </c>
      <c r="AY11" s="208"/>
      <c r="AZ11" s="207" t="s">
        <v>111</v>
      </c>
      <c r="BA11" s="208"/>
    </row>
    <row r="12" spans="1:53" ht="15" x14ac:dyDescent="0.3">
      <c r="A12" s="20" t="s">
        <v>106</v>
      </c>
      <c r="B12" s="7" t="s">
        <v>121</v>
      </c>
      <c r="C12" s="6" t="s">
        <v>111</v>
      </c>
      <c r="D12" s="8" t="s">
        <v>111</v>
      </c>
      <c r="E12" s="9">
        <f>E50</f>
        <v>978882560</v>
      </c>
      <c r="F12" s="8" t="s">
        <v>111</v>
      </c>
      <c r="G12" s="9">
        <f>G50</f>
        <v>15550767</v>
      </c>
      <c r="H12" s="8" t="s">
        <v>111</v>
      </c>
      <c r="I12" s="9">
        <f>I50</f>
        <v>963331793</v>
      </c>
      <c r="J12" s="8" t="s">
        <v>111</v>
      </c>
      <c r="K12" s="9">
        <f>K50</f>
        <v>93617036</v>
      </c>
      <c r="L12" s="8" t="s">
        <v>111</v>
      </c>
      <c r="M12" s="9">
        <f>M50</f>
        <v>1415194</v>
      </c>
      <c r="N12" s="8" t="s">
        <v>111</v>
      </c>
      <c r="O12" s="9">
        <f>O50</f>
        <v>33582600</v>
      </c>
      <c r="P12" s="8" t="s">
        <v>111</v>
      </c>
      <c r="Q12" s="9">
        <f>Q50</f>
        <v>206755305</v>
      </c>
      <c r="R12" s="8" t="s">
        <v>111</v>
      </c>
      <c r="S12" s="9">
        <f>S50</f>
        <v>35588771</v>
      </c>
      <c r="T12" s="8" t="s">
        <v>111</v>
      </c>
      <c r="U12" s="9">
        <f>U50</f>
        <v>19451541</v>
      </c>
      <c r="V12" s="8" t="s">
        <v>111</v>
      </c>
      <c r="W12" s="9">
        <f>W50</f>
        <v>16137230</v>
      </c>
      <c r="X12" s="8" t="s">
        <v>111</v>
      </c>
      <c r="Y12" s="9">
        <f>Y50</f>
        <v>148816969</v>
      </c>
      <c r="Z12" s="8" t="s">
        <v>111</v>
      </c>
      <c r="AA12" s="9">
        <f>AA50</f>
        <v>24992820</v>
      </c>
      <c r="AB12" s="8" t="s">
        <v>111</v>
      </c>
      <c r="AC12" s="9">
        <f>AC50</f>
        <v>116157892</v>
      </c>
      <c r="AD12" s="8" t="s">
        <v>111</v>
      </c>
      <c r="AE12" s="9">
        <f>AE50</f>
        <v>66221783</v>
      </c>
      <c r="AF12" s="8" t="s">
        <v>111</v>
      </c>
      <c r="AG12" s="9">
        <f>AG50</f>
        <v>14958398</v>
      </c>
      <c r="AH12" s="8" t="s">
        <v>111</v>
      </c>
      <c r="AI12" s="9">
        <f>AI50</f>
        <v>20716820</v>
      </c>
      <c r="AJ12" s="8" t="s">
        <v>111</v>
      </c>
      <c r="AK12" s="9">
        <f>AK50</f>
        <v>49153897</v>
      </c>
      <c r="AL12" s="8" t="s">
        <v>111</v>
      </c>
      <c r="AM12" s="9">
        <f>AM50</f>
        <v>16311976</v>
      </c>
      <c r="AN12" s="8" t="s">
        <v>111</v>
      </c>
      <c r="AO12" s="9">
        <f>AO50</f>
        <v>3815596</v>
      </c>
      <c r="AP12" s="8" t="s">
        <v>111</v>
      </c>
      <c r="AQ12" s="9">
        <f>AQ50</f>
        <v>40779619</v>
      </c>
      <c r="AR12" s="8" t="s">
        <v>111</v>
      </c>
      <c r="AS12" s="9">
        <f>AS50</f>
        <v>28679814</v>
      </c>
      <c r="AT12" s="8" t="s">
        <v>111</v>
      </c>
      <c r="AU12" s="9">
        <f>AU50</f>
        <v>6552522</v>
      </c>
      <c r="AV12" s="8" t="s">
        <v>111</v>
      </c>
      <c r="AW12" s="9">
        <f>AW50</f>
        <v>10088232</v>
      </c>
      <c r="AX12" s="8" t="s">
        <v>111</v>
      </c>
      <c r="AY12" s="9">
        <f>AY50</f>
        <v>28356963</v>
      </c>
      <c r="AZ12" s="8" t="s">
        <v>111</v>
      </c>
      <c r="BA12" s="9">
        <f>BA50</f>
        <v>16769586</v>
      </c>
    </row>
    <row r="13" spans="1:53" ht="15" x14ac:dyDescent="0.3">
      <c r="A13" s="12"/>
      <c r="B13" s="7" t="s">
        <v>151</v>
      </c>
      <c r="C13" s="6" t="s">
        <v>111</v>
      </c>
      <c r="D13" s="10" t="s">
        <v>111</v>
      </c>
      <c r="E13" s="9">
        <f t="shared" ref="E13:E36" si="0">E51</f>
        <v>11877754</v>
      </c>
      <c r="F13" s="10" t="s">
        <v>111</v>
      </c>
      <c r="G13" s="9">
        <f t="shared" ref="G13" si="1">G51</f>
        <v>2259847</v>
      </c>
      <c r="H13" s="10" t="s">
        <v>111</v>
      </c>
      <c r="I13" s="9">
        <f t="shared" ref="I13" si="2">I51</f>
        <v>9617907</v>
      </c>
      <c r="J13" s="10" t="s">
        <v>111</v>
      </c>
      <c r="K13" s="9">
        <f t="shared" ref="K13" si="3">K51</f>
        <v>1673276</v>
      </c>
      <c r="L13" s="10" t="s">
        <v>111</v>
      </c>
      <c r="M13" s="9">
        <f t="shared" ref="M13" si="4">M51</f>
        <v>40788</v>
      </c>
      <c r="N13" s="10" t="s">
        <v>111</v>
      </c>
      <c r="O13" s="9">
        <f t="shared" ref="O13" si="5">O51</f>
        <v>459630</v>
      </c>
      <c r="P13" s="10" t="s">
        <v>111</v>
      </c>
      <c r="Q13" s="9">
        <f t="shared" ref="Q13" si="6">Q51</f>
        <v>2503486</v>
      </c>
      <c r="R13" s="10" t="s">
        <v>111</v>
      </c>
      <c r="S13" s="9">
        <f t="shared" ref="S13" si="7">S51</f>
        <v>1382605</v>
      </c>
      <c r="T13" s="10" t="s">
        <v>111</v>
      </c>
      <c r="U13" s="9">
        <f t="shared" ref="U13" si="8">U51</f>
        <v>988096</v>
      </c>
      <c r="V13" s="10" t="s">
        <v>111</v>
      </c>
      <c r="W13" s="9">
        <f t="shared" ref="W13" si="9">W51</f>
        <v>394509</v>
      </c>
      <c r="X13" s="10" t="s">
        <v>111</v>
      </c>
      <c r="Y13" s="9">
        <f t="shared" ref="Y13" si="10">Y51</f>
        <v>1181517</v>
      </c>
      <c r="Z13" s="10" t="s">
        <v>111</v>
      </c>
      <c r="AA13" s="9">
        <f t="shared" ref="AA13" si="11">AA51</f>
        <v>414337</v>
      </c>
      <c r="AB13" s="10" t="s">
        <v>111</v>
      </c>
      <c r="AC13" s="9">
        <f t="shared" ref="AC13" si="12">AC51</f>
        <v>746362</v>
      </c>
      <c r="AD13" s="10" t="s">
        <v>111</v>
      </c>
      <c r="AE13" s="9">
        <f t="shared" ref="AE13" si="13">AE51</f>
        <v>197655</v>
      </c>
      <c r="AF13" s="10" t="s">
        <v>111</v>
      </c>
      <c r="AG13" s="9">
        <f t="shared" ref="AG13" si="14">AG51</f>
        <v>49938</v>
      </c>
      <c r="AH13" s="10" t="s">
        <v>111</v>
      </c>
      <c r="AI13" s="9">
        <f t="shared" ref="AI13" si="15">AI51</f>
        <v>85888</v>
      </c>
      <c r="AJ13" s="10" t="s">
        <v>111</v>
      </c>
      <c r="AK13" s="9">
        <f t="shared" ref="AK13" si="16">AK51</f>
        <v>147319</v>
      </c>
      <c r="AL13" s="10" t="s">
        <v>111</v>
      </c>
      <c r="AM13" s="9">
        <f t="shared" ref="AM13" si="17">AM51</f>
        <v>74506</v>
      </c>
      <c r="AN13" s="10" t="s">
        <v>111</v>
      </c>
      <c r="AO13" s="9" t="str">
        <f t="shared" ref="AO13" si="18">AO51</f>
        <v>..</v>
      </c>
      <c r="AP13" s="10" t="s">
        <v>111</v>
      </c>
      <c r="AQ13" s="9">
        <f t="shared" ref="AQ13" si="19">AQ51</f>
        <v>352744</v>
      </c>
      <c r="AR13" s="10" t="s">
        <v>111</v>
      </c>
      <c r="AS13" s="9">
        <f t="shared" ref="AS13" si="20">AS51</f>
        <v>137851</v>
      </c>
      <c r="AT13" s="10" t="s">
        <v>111</v>
      </c>
      <c r="AU13" s="9" t="str">
        <f t="shared" ref="AU13" si="21">AU51</f>
        <v>..</v>
      </c>
      <c r="AV13" s="10" t="s">
        <v>111</v>
      </c>
      <c r="AW13" s="9">
        <f t="shared" ref="AW13" si="22">AW51</f>
        <v>3220</v>
      </c>
      <c r="AX13" s="10" t="s">
        <v>111</v>
      </c>
      <c r="AY13" s="9">
        <f t="shared" ref="AY13" si="23">AY51</f>
        <v>134653</v>
      </c>
      <c r="AZ13" s="10" t="s">
        <v>111</v>
      </c>
      <c r="BA13" s="9">
        <f t="shared" ref="BA13" si="24">BA51</f>
        <v>32133</v>
      </c>
    </row>
    <row r="14" spans="1:53" ht="15" x14ac:dyDescent="0.3">
      <c r="A14" s="12"/>
      <c r="B14" s="7" t="s">
        <v>152</v>
      </c>
      <c r="C14" s="6" t="s">
        <v>111</v>
      </c>
      <c r="D14" s="8" t="s">
        <v>111</v>
      </c>
      <c r="E14" s="9">
        <f t="shared" si="0"/>
        <v>967004806</v>
      </c>
      <c r="F14" s="8" t="s">
        <v>111</v>
      </c>
      <c r="G14" s="9">
        <f t="shared" ref="G14" si="25">G52</f>
        <v>13290920</v>
      </c>
      <c r="H14" s="8" t="s">
        <v>111</v>
      </c>
      <c r="I14" s="9">
        <f t="shared" ref="I14" si="26">I52</f>
        <v>953713886</v>
      </c>
      <c r="J14" s="8" t="s">
        <v>111</v>
      </c>
      <c r="K14" s="9">
        <f t="shared" ref="K14" si="27">K52</f>
        <v>91943760</v>
      </c>
      <c r="L14" s="8" t="s">
        <v>111</v>
      </c>
      <c r="M14" s="9">
        <f t="shared" ref="M14" si="28">M52</f>
        <v>1374406</v>
      </c>
      <c r="N14" s="8" t="s">
        <v>111</v>
      </c>
      <c r="O14" s="9">
        <f t="shared" ref="O14" si="29">O52</f>
        <v>33122971</v>
      </c>
      <c r="P14" s="8" t="s">
        <v>111</v>
      </c>
      <c r="Q14" s="9">
        <f t="shared" ref="Q14" si="30">Q52</f>
        <v>204251818</v>
      </c>
      <c r="R14" s="8" t="s">
        <v>111</v>
      </c>
      <c r="S14" s="9">
        <f t="shared" ref="S14" si="31">S52</f>
        <v>34206166</v>
      </c>
      <c r="T14" s="8" t="s">
        <v>111</v>
      </c>
      <c r="U14" s="9">
        <f t="shared" ref="U14" si="32">U52</f>
        <v>18463446</v>
      </c>
      <c r="V14" s="8" t="s">
        <v>111</v>
      </c>
      <c r="W14" s="9">
        <f t="shared" ref="W14" si="33">W52</f>
        <v>15742721</v>
      </c>
      <c r="X14" s="8" t="s">
        <v>111</v>
      </c>
      <c r="Y14" s="9">
        <f t="shared" ref="Y14" si="34">Y52</f>
        <v>147635452</v>
      </c>
      <c r="Z14" s="8" t="s">
        <v>111</v>
      </c>
      <c r="AA14" s="9">
        <f t="shared" ref="AA14" si="35">AA52</f>
        <v>24578483</v>
      </c>
      <c r="AB14" s="8" t="s">
        <v>111</v>
      </c>
      <c r="AC14" s="9">
        <f t="shared" ref="AC14" si="36">AC52</f>
        <v>115411530</v>
      </c>
      <c r="AD14" s="8" t="s">
        <v>111</v>
      </c>
      <c r="AE14" s="9">
        <f t="shared" ref="AE14" si="37">AE52</f>
        <v>66024128</v>
      </c>
      <c r="AF14" s="8" t="s">
        <v>111</v>
      </c>
      <c r="AG14" s="9">
        <f t="shared" ref="AG14" si="38">AG52</f>
        <v>14908460</v>
      </c>
      <c r="AH14" s="8" t="s">
        <v>111</v>
      </c>
      <c r="AI14" s="9">
        <f t="shared" ref="AI14" si="39">AI52</f>
        <v>20630933</v>
      </c>
      <c r="AJ14" s="8" t="s">
        <v>111</v>
      </c>
      <c r="AK14" s="9">
        <f t="shared" ref="AK14" si="40">AK52</f>
        <v>49006579</v>
      </c>
      <c r="AL14" s="8" t="s">
        <v>111</v>
      </c>
      <c r="AM14" s="9">
        <f t="shared" ref="AM14" si="41">AM52</f>
        <v>16237470</v>
      </c>
      <c r="AN14" s="8" t="s">
        <v>111</v>
      </c>
      <c r="AO14" s="9">
        <f t="shared" ref="AO14" si="42">AO52</f>
        <v>3815596</v>
      </c>
      <c r="AP14" s="8" t="s">
        <v>111</v>
      </c>
      <c r="AQ14" s="9">
        <f t="shared" ref="AQ14" si="43">AQ52</f>
        <v>40426875</v>
      </c>
      <c r="AR14" s="8" t="s">
        <v>111</v>
      </c>
      <c r="AS14" s="9">
        <f t="shared" ref="AS14" si="44">AS52</f>
        <v>28541962</v>
      </c>
      <c r="AT14" s="8" t="s">
        <v>111</v>
      </c>
      <c r="AU14" s="9">
        <f t="shared" ref="AU14" si="45">AU52</f>
        <v>6552522</v>
      </c>
      <c r="AV14" s="8" t="s">
        <v>111</v>
      </c>
      <c r="AW14" s="9">
        <f t="shared" ref="AW14" si="46">AW52</f>
        <v>10085012</v>
      </c>
      <c r="AX14" s="8" t="s">
        <v>111</v>
      </c>
      <c r="AY14" s="9">
        <f t="shared" ref="AY14" si="47">AY52</f>
        <v>28222309</v>
      </c>
      <c r="AZ14" s="8" t="s">
        <v>111</v>
      </c>
      <c r="BA14" s="9">
        <f t="shared" ref="BA14" si="48">BA52</f>
        <v>16737453</v>
      </c>
    </row>
    <row r="15" spans="1:53" ht="15" x14ac:dyDescent="0.3">
      <c r="A15" s="12"/>
      <c r="B15" s="7" t="s">
        <v>153</v>
      </c>
      <c r="C15" s="6" t="s">
        <v>111</v>
      </c>
      <c r="D15" s="10" t="s">
        <v>111</v>
      </c>
      <c r="E15" s="9">
        <f t="shared" si="0"/>
        <v>94759210</v>
      </c>
      <c r="F15" s="10" t="s">
        <v>111</v>
      </c>
      <c r="G15" s="9">
        <f t="shared" ref="G15" si="49">G53</f>
        <v>2587373</v>
      </c>
      <c r="H15" s="10" t="s">
        <v>111</v>
      </c>
      <c r="I15" s="9">
        <f t="shared" ref="I15" si="50">I53</f>
        <v>92171837</v>
      </c>
      <c r="J15" s="10" t="s">
        <v>111</v>
      </c>
      <c r="K15" s="9">
        <f t="shared" ref="K15" si="51">K53</f>
        <v>59402868</v>
      </c>
      <c r="L15" s="10" t="s">
        <v>111</v>
      </c>
      <c r="M15" s="9">
        <f t="shared" ref="M15" si="52">M53</f>
        <v>551201</v>
      </c>
      <c r="N15" s="10" t="s">
        <v>111</v>
      </c>
      <c r="O15" s="9">
        <f t="shared" ref="O15" si="53">O53</f>
        <v>5944494</v>
      </c>
      <c r="P15" s="10" t="s">
        <v>111</v>
      </c>
      <c r="Q15" s="9">
        <f t="shared" ref="Q15" si="54">Q53</f>
        <v>15458215</v>
      </c>
      <c r="R15" s="10" t="s">
        <v>111</v>
      </c>
      <c r="S15" s="9">
        <f t="shared" ref="S15" si="55">S53</f>
        <v>293883</v>
      </c>
      <c r="T15" s="10" t="s">
        <v>111</v>
      </c>
      <c r="U15" s="9">
        <f t="shared" ref="U15" si="56">U53</f>
        <v>105232</v>
      </c>
      <c r="V15" s="10" t="s">
        <v>111</v>
      </c>
      <c r="W15" s="9">
        <f t="shared" ref="W15" si="57">W53</f>
        <v>188651</v>
      </c>
      <c r="X15" s="10" t="s">
        <v>111</v>
      </c>
      <c r="Y15" s="9">
        <f t="shared" ref="Y15" si="58">Y53</f>
        <v>2832841</v>
      </c>
      <c r="Z15" s="10" t="s">
        <v>111</v>
      </c>
      <c r="AA15" s="9">
        <f t="shared" ref="AA15" si="59">AA53</f>
        <v>284703</v>
      </c>
      <c r="AB15" s="10" t="s">
        <v>111</v>
      </c>
      <c r="AC15" s="9">
        <f t="shared" ref="AC15" si="60">AC53</f>
        <v>3150760</v>
      </c>
      <c r="AD15" s="10" t="s">
        <v>111</v>
      </c>
      <c r="AE15" s="9">
        <f t="shared" ref="AE15" si="61">AE53</f>
        <v>1602540</v>
      </c>
      <c r="AF15" s="10" t="s">
        <v>111</v>
      </c>
      <c r="AG15" s="9">
        <f t="shared" ref="AG15" si="62">AG53</f>
        <v>339761</v>
      </c>
      <c r="AH15" s="10" t="s">
        <v>111</v>
      </c>
      <c r="AI15" s="9">
        <f t="shared" ref="AI15" si="63">AI53</f>
        <v>300849</v>
      </c>
      <c r="AJ15" s="10" t="s">
        <v>111</v>
      </c>
      <c r="AK15" s="9">
        <f t="shared" ref="AK15" si="64">AK53</f>
        <v>770976</v>
      </c>
      <c r="AL15" s="10" t="s">
        <v>111</v>
      </c>
      <c r="AM15" s="9">
        <f t="shared" ref="AM15" si="65">AM53</f>
        <v>189721</v>
      </c>
      <c r="AN15" s="10" t="s">
        <v>111</v>
      </c>
      <c r="AO15" s="9">
        <f t="shared" ref="AO15" si="66">AO53</f>
        <v>12776</v>
      </c>
      <c r="AP15" s="10" t="s">
        <v>111</v>
      </c>
      <c r="AQ15" s="9">
        <f t="shared" ref="AQ15" si="67">AQ53</f>
        <v>566864</v>
      </c>
      <c r="AR15" s="10" t="s">
        <v>111</v>
      </c>
      <c r="AS15" s="9">
        <f t="shared" ref="AS15" si="68">AS53</f>
        <v>189470</v>
      </c>
      <c r="AT15" s="10" t="s">
        <v>111</v>
      </c>
      <c r="AU15" s="9">
        <f t="shared" ref="AU15" si="69">AU53</f>
        <v>53550</v>
      </c>
      <c r="AV15" s="10" t="s">
        <v>111</v>
      </c>
      <c r="AW15" s="9">
        <f t="shared" ref="AW15" si="70">AW53</f>
        <v>57979</v>
      </c>
      <c r="AX15" s="10" t="s">
        <v>111</v>
      </c>
      <c r="AY15" s="9">
        <f t="shared" ref="AY15" si="71">AY53</f>
        <v>70963</v>
      </c>
      <c r="AZ15" s="10" t="s">
        <v>111</v>
      </c>
      <c r="BA15" s="9">
        <f t="shared" ref="BA15" si="72">BA53</f>
        <v>97423</v>
      </c>
    </row>
    <row r="16" spans="1:53" ht="15" x14ac:dyDescent="0.3">
      <c r="A16" s="12"/>
      <c r="B16" s="7" t="s">
        <v>154</v>
      </c>
      <c r="C16" s="6" t="s">
        <v>111</v>
      </c>
      <c r="D16" s="8" t="s">
        <v>111</v>
      </c>
      <c r="E16" s="9">
        <f t="shared" si="0"/>
        <v>1233621</v>
      </c>
      <c r="F16" s="8" t="s">
        <v>111</v>
      </c>
      <c r="G16" s="9">
        <f t="shared" ref="G16" si="73">G54</f>
        <v>116553</v>
      </c>
      <c r="H16" s="8" t="s">
        <v>111</v>
      </c>
      <c r="I16" s="9">
        <f t="shared" ref="I16" si="74">I54</f>
        <v>1117068</v>
      </c>
      <c r="J16" s="8" t="s">
        <v>111</v>
      </c>
      <c r="K16" s="9">
        <f t="shared" ref="K16" si="75">K54</f>
        <v>461379</v>
      </c>
      <c r="L16" s="8" t="s">
        <v>111</v>
      </c>
      <c r="M16" s="9">
        <f t="shared" ref="M16" si="76">M54</f>
        <v>413769</v>
      </c>
      <c r="N16" s="8" t="s">
        <v>111</v>
      </c>
      <c r="O16" s="9" t="str">
        <f t="shared" ref="O16" si="77">O54</f>
        <v>..</v>
      </c>
      <c r="P16" s="8" t="s">
        <v>111</v>
      </c>
      <c r="Q16" s="9">
        <f t="shared" ref="Q16" si="78">Q54</f>
        <v>179789</v>
      </c>
      <c r="R16" s="8" t="s">
        <v>111</v>
      </c>
      <c r="S16" s="9">
        <f t="shared" ref="S16" si="79">S54</f>
        <v>11733</v>
      </c>
      <c r="T16" s="8" t="s">
        <v>111</v>
      </c>
      <c r="U16" s="9" t="str">
        <f t="shared" ref="U16" si="80">U54</f>
        <v>..</v>
      </c>
      <c r="V16" s="8" t="s">
        <v>111</v>
      </c>
      <c r="W16" s="9">
        <f t="shared" ref="W16" si="81">W54</f>
        <v>11733</v>
      </c>
      <c r="X16" s="8" t="s">
        <v>111</v>
      </c>
      <c r="Y16" s="9">
        <f t="shared" ref="Y16" si="82">Y54</f>
        <v>12533</v>
      </c>
      <c r="Z16" s="8" t="s">
        <v>111</v>
      </c>
      <c r="AA16" s="9" t="str">
        <f t="shared" ref="AA16" si="83">AA54</f>
        <v>..</v>
      </c>
      <c r="AB16" s="8" t="s">
        <v>111</v>
      </c>
      <c r="AC16" s="9">
        <f t="shared" ref="AC16" si="84">AC54</f>
        <v>12465</v>
      </c>
      <c r="AD16" s="8" t="s">
        <v>111</v>
      </c>
      <c r="AE16" s="9">
        <f t="shared" ref="AE16" si="85">AE54</f>
        <v>7143</v>
      </c>
      <c r="AF16" s="8" t="s">
        <v>111</v>
      </c>
      <c r="AG16" s="9" t="str">
        <f t="shared" ref="AG16" si="86">AG54</f>
        <v>..</v>
      </c>
      <c r="AH16" s="8" t="s">
        <v>111</v>
      </c>
      <c r="AI16" s="9" t="str">
        <f t="shared" ref="AI16" si="87">AI54</f>
        <v>..</v>
      </c>
      <c r="AJ16" s="8" t="s">
        <v>111</v>
      </c>
      <c r="AK16" s="9">
        <f t="shared" ref="AK16" si="88">AK54</f>
        <v>16120</v>
      </c>
      <c r="AL16" s="8" t="s">
        <v>111</v>
      </c>
      <c r="AM16" s="9" t="str">
        <f t="shared" ref="AM16" si="89">AM54</f>
        <v>..</v>
      </c>
      <c r="AN16" s="8" t="s">
        <v>111</v>
      </c>
      <c r="AO16" s="9" t="str">
        <f t="shared" ref="AO16" si="90">AO54</f>
        <v>..</v>
      </c>
      <c r="AP16" s="8" t="s">
        <v>111</v>
      </c>
      <c r="AQ16" s="9" t="str">
        <f t="shared" ref="AQ16" si="91">AQ54</f>
        <v>..</v>
      </c>
      <c r="AR16" s="8" t="s">
        <v>111</v>
      </c>
      <c r="AS16" s="9" t="str">
        <f t="shared" ref="AS16" si="92">AS54</f>
        <v>..</v>
      </c>
      <c r="AT16" s="8" t="s">
        <v>111</v>
      </c>
      <c r="AU16" s="9" t="str">
        <f t="shared" ref="AU16" si="93">AU54</f>
        <v>..</v>
      </c>
      <c r="AV16" s="8" t="s">
        <v>111</v>
      </c>
      <c r="AW16" s="9">
        <f t="shared" ref="AW16" si="94">AW54</f>
        <v>2137</v>
      </c>
      <c r="AX16" s="8" t="s">
        <v>111</v>
      </c>
      <c r="AY16" s="9" t="str">
        <f t="shared" ref="AY16" si="95">AY54</f>
        <v>..</v>
      </c>
      <c r="AZ16" s="8" t="s">
        <v>111</v>
      </c>
      <c r="BA16" s="9" t="str">
        <f t="shared" ref="BA16" si="96">BA54</f>
        <v>..</v>
      </c>
    </row>
    <row r="17" spans="1:53" ht="15" x14ac:dyDescent="0.3">
      <c r="A17" s="12"/>
      <c r="B17" s="7" t="s">
        <v>155</v>
      </c>
      <c r="C17" s="6" t="s">
        <v>111</v>
      </c>
      <c r="D17" s="10" t="s">
        <v>111</v>
      </c>
      <c r="E17" s="9">
        <f t="shared" si="0"/>
        <v>32436928</v>
      </c>
      <c r="F17" s="10" t="s">
        <v>111</v>
      </c>
      <c r="G17" s="9">
        <f t="shared" ref="G17" si="97">G55</f>
        <v>468262</v>
      </c>
      <c r="H17" s="10" t="s">
        <v>111</v>
      </c>
      <c r="I17" s="9">
        <f t="shared" ref="I17" si="98">I55</f>
        <v>31968666</v>
      </c>
      <c r="J17" s="10" t="s">
        <v>111</v>
      </c>
      <c r="K17" s="9">
        <f t="shared" ref="K17" si="99">K55</f>
        <v>6534324</v>
      </c>
      <c r="L17" s="10" t="s">
        <v>111</v>
      </c>
      <c r="M17" s="9">
        <f t="shared" ref="M17" si="100">M55</f>
        <v>122897</v>
      </c>
      <c r="N17" s="10" t="s">
        <v>111</v>
      </c>
      <c r="O17" s="9">
        <f t="shared" ref="O17" si="101">O55</f>
        <v>12466067</v>
      </c>
      <c r="P17" s="10" t="s">
        <v>111</v>
      </c>
      <c r="Q17" s="9">
        <f t="shared" ref="Q17" si="102">Q55</f>
        <v>6063009</v>
      </c>
      <c r="R17" s="10" t="s">
        <v>111</v>
      </c>
      <c r="S17" s="9">
        <f t="shared" ref="S17" si="103">S55</f>
        <v>86657</v>
      </c>
      <c r="T17" s="10" t="s">
        <v>111</v>
      </c>
      <c r="U17" s="9">
        <f t="shared" ref="U17" si="104">U55</f>
        <v>6913</v>
      </c>
      <c r="V17" s="10" t="s">
        <v>111</v>
      </c>
      <c r="W17" s="9">
        <f t="shared" ref="W17" si="105">W55</f>
        <v>79744</v>
      </c>
      <c r="X17" s="10" t="s">
        <v>111</v>
      </c>
      <c r="Y17" s="9">
        <f t="shared" ref="Y17" si="106">Y55</f>
        <v>1170144</v>
      </c>
      <c r="Z17" s="10" t="s">
        <v>111</v>
      </c>
      <c r="AA17" s="9">
        <f t="shared" ref="AA17" si="107">AA55</f>
        <v>84029</v>
      </c>
      <c r="AB17" s="10" t="s">
        <v>111</v>
      </c>
      <c r="AC17" s="9">
        <f t="shared" ref="AC17" si="108">AC55</f>
        <v>2736596</v>
      </c>
      <c r="AD17" s="10" t="s">
        <v>111</v>
      </c>
      <c r="AE17" s="9">
        <f t="shared" ref="AE17" si="109">AE55</f>
        <v>2102115</v>
      </c>
      <c r="AF17" s="10" t="s">
        <v>111</v>
      </c>
      <c r="AG17" s="9">
        <f t="shared" ref="AG17" si="110">AG55</f>
        <v>91559</v>
      </c>
      <c r="AH17" s="10" t="s">
        <v>111</v>
      </c>
      <c r="AI17" s="9">
        <f t="shared" ref="AI17" si="111">AI55</f>
        <v>66554</v>
      </c>
      <c r="AJ17" s="10" t="s">
        <v>111</v>
      </c>
      <c r="AK17" s="9">
        <f t="shared" ref="AK17" si="112">AK55</f>
        <v>312904</v>
      </c>
      <c r="AL17" s="10" t="s">
        <v>111</v>
      </c>
      <c r="AM17" s="9">
        <f t="shared" ref="AM17" si="113">AM55</f>
        <v>26461</v>
      </c>
      <c r="AN17" s="10" t="s">
        <v>111</v>
      </c>
      <c r="AO17" s="9" t="str">
        <f t="shared" ref="AO17" si="114">AO55</f>
        <v>..</v>
      </c>
      <c r="AP17" s="10" t="s">
        <v>111</v>
      </c>
      <c r="AQ17" s="9">
        <f t="shared" ref="AQ17" si="115">AQ55</f>
        <v>17093</v>
      </c>
      <c r="AR17" s="10" t="s">
        <v>111</v>
      </c>
      <c r="AS17" s="9">
        <f t="shared" ref="AS17" si="116">AS55</f>
        <v>4265</v>
      </c>
      <c r="AT17" s="10" t="s">
        <v>111</v>
      </c>
      <c r="AU17" s="9" t="str">
        <f t="shared" ref="AU17" si="117">AU55</f>
        <v>..</v>
      </c>
      <c r="AV17" s="10" t="s">
        <v>111</v>
      </c>
      <c r="AW17" s="9">
        <f t="shared" ref="AW17" si="118">AW55</f>
        <v>11081</v>
      </c>
      <c r="AX17" s="10" t="s">
        <v>111</v>
      </c>
      <c r="AY17" s="9">
        <f t="shared" ref="AY17" si="119">AY55</f>
        <v>63645</v>
      </c>
      <c r="AZ17" s="10" t="s">
        <v>111</v>
      </c>
      <c r="BA17" s="9">
        <f t="shared" ref="BA17" si="120">BA55</f>
        <v>9265</v>
      </c>
    </row>
    <row r="18" spans="1:53" ht="15" x14ac:dyDescent="0.3">
      <c r="A18" s="12"/>
      <c r="B18" s="7" t="s">
        <v>156</v>
      </c>
      <c r="C18" s="6" t="s">
        <v>111</v>
      </c>
      <c r="D18" s="8" t="s">
        <v>111</v>
      </c>
      <c r="E18" s="9">
        <f t="shared" si="0"/>
        <v>207863488</v>
      </c>
      <c r="F18" s="8" t="s">
        <v>111</v>
      </c>
      <c r="G18" s="9">
        <f t="shared" ref="G18" si="121">G56</f>
        <v>3692700</v>
      </c>
      <c r="H18" s="8" t="s">
        <v>111</v>
      </c>
      <c r="I18" s="9">
        <f t="shared" ref="I18" si="122">I56</f>
        <v>204170788</v>
      </c>
      <c r="J18" s="8" t="s">
        <v>111</v>
      </c>
      <c r="K18" s="9">
        <f t="shared" ref="K18" si="123">K56</f>
        <v>14469610</v>
      </c>
      <c r="L18" s="8" t="s">
        <v>111</v>
      </c>
      <c r="M18" s="9">
        <f t="shared" ref="M18" si="124">M56</f>
        <v>201965</v>
      </c>
      <c r="N18" s="8" t="s">
        <v>111</v>
      </c>
      <c r="O18" s="9">
        <f t="shared" ref="O18" si="125">O56</f>
        <v>7113489</v>
      </c>
      <c r="P18" s="8" t="s">
        <v>111</v>
      </c>
      <c r="Q18" s="9">
        <f t="shared" ref="Q18" si="126">Q56</f>
        <v>134268438</v>
      </c>
      <c r="R18" s="8" t="s">
        <v>111</v>
      </c>
      <c r="S18" s="9">
        <f t="shared" ref="S18" si="127">S56</f>
        <v>2597259</v>
      </c>
      <c r="T18" s="8" t="s">
        <v>111</v>
      </c>
      <c r="U18" s="9">
        <f t="shared" ref="U18" si="128">U56</f>
        <v>704454</v>
      </c>
      <c r="V18" s="8" t="s">
        <v>111</v>
      </c>
      <c r="W18" s="9">
        <f t="shared" ref="W18" si="129">W56</f>
        <v>1892805</v>
      </c>
      <c r="X18" s="8" t="s">
        <v>111</v>
      </c>
      <c r="Y18" s="9">
        <f t="shared" ref="Y18" si="130">Y56</f>
        <v>15607417</v>
      </c>
      <c r="Z18" s="8" t="s">
        <v>111</v>
      </c>
      <c r="AA18" s="9">
        <f t="shared" ref="AA18" si="131">AA56</f>
        <v>1831621</v>
      </c>
      <c r="AB18" s="8" t="s">
        <v>111</v>
      </c>
      <c r="AC18" s="9">
        <f t="shared" ref="AC18" si="132">AC56</f>
        <v>16199186</v>
      </c>
      <c r="AD18" s="8" t="s">
        <v>111</v>
      </c>
      <c r="AE18" s="9">
        <f t="shared" ref="AE18" si="133">AE56</f>
        <v>4110872</v>
      </c>
      <c r="AF18" s="8" t="s">
        <v>111</v>
      </c>
      <c r="AG18" s="9">
        <f t="shared" ref="AG18" si="134">AG56</f>
        <v>603483</v>
      </c>
      <c r="AH18" s="8" t="s">
        <v>111</v>
      </c>
      <c r="AI18" s="9">
        <f t="shared" ref="AI18" si="135">AI56</f>
        <v>1513209</v>
      </c>
      <c r="AJ18" s="8" t="s">
        <v>111</v>
      </c>
      <c r="AK18" s="9">
        <f t="shared" ref="AK18" si="136">AK56</f>
        <v>1918112</v>
      </c>
      <c r="AL18" s="8" t="s">
        <v>111</v>
      </c>
      <c r="AM18" s="9">
        <f t="shared" ref="AM18" si="137">AM56</f>
        <v>942102</v>
      </c>
      <c r="AN18" s="8" t="s">
        <v>111</v>
      </c>
      <c r="AO18" s="9">
        <f t="shared" ref="AO18" si="138">AO56</f>
        <v>87547</v>
      </c>
      <c r="AP18" s="8" t="s">
        <v>111</v>
      </c>
      <c r="AQ18" s="9">
        <f t="shared" ref="AQ18" si="139">AQ56</f>
        <v>1370437</v>
      </c>
      <c r="AR18" s="8" t="s">
        <v>111</v>
      </c>
      <c r="AS18" s="9">
        <f t="shared" ref="AS18" si="140">AS56</f>
        <v>775658</v>
      </c>
      <c r="AT18" s="8" t="s">
        <v>111</v>
      </c>
      <c r="AU18" s="9">
        <f t="shared" ref="AU18" si="141">AU56</f>
        <v>94200</v>
      </c>
      <c r="AV18" s="8" t="s">
        <v>111</v>
      </c>
      <c r="AW18" s="9">
        <f t="shared" ref="AW18" si="142">AW56</f>
        <v>138996</v>
      </c>
      <c r="AX18" s="8" t="s">
        <v>111</v>
      </c>
      <c r="AY18" s="9">
        <f t="shared" ref="AY18" si="143">AY56</f>
        <v>208816</v>
      </c>
      <c r="AZ18" s="8" t="s">
        <v>111</v>
      </c>
      <c r="BA18" s="9">
        <f t="shared" ref="BA18" si="144">BA56</f>
        <v>118370</v>
      </c>
    </row>
    <row r="19" spans="1:53" ht="15" x14ac:dyDescent="0.3">
      <c r="A19" s="12"/>
      <c r="B19" s="7" t="s">
        <v>157</v>
      </c>
      <c r="C19" s="6" t="s">
        <v>111</v>
      </c>
      <c r="D19" s="10" t="s">
        <v>111</v>
      </c>
      <c r="E19" s="9">
        <f t="shared" si="0"/>
        <v>34052778</v>
      </c>
      <c r="F19" s="10" t="s">
        <v>111</v>
      </c>
      <c r="G19" s="9">
        <f t="shared" ref="G19" si="145">G57</f>
        <v>1661414</v>
      </c>
      <c r="H19" s="10" t="s">
        <v>111</v>
      </c>
      <c r="I19" s="9">
        <f t="shared" ref="I19" si="146">I57</f>
        <v>32391364</v>
      </c>
      <c r="J19" s="10" t="s">
        <v>111</v>
      </c>
      <c r="K19" s="9">
        <f t="shared" ref="K19" si="147">K57</f>
        <v>300270</v>
      </c>
      <c r="L19" s="10" t="s">
        <v>111</v>
      </c>
      <c r="M19" s="9">
        <f t="shared" ref="M19" si="148">M57</f>
        <v>201</v>
      </c>
      <c r="N19" s="10" t="s">
        <v>111</v>
      </c>
      <c r="O19" s="9">
        <f t="shared" ref="O19" si="149">O57</f>
        <v>254818</v>
      </c>
      <c r="P19" s="10" t="s">
        <v>111</v>
      </c>
      <c r="Q19" s="9">
        <f t="shared" ref="Q19" si="150">Q57</f>
        <v>2143184</v>
      </c>
      <c r="R19" s="10" t="s">
        <v>111</v>
      </c>
      <c r="S19" s="9">
        <f t="shared" ref="S19" si="151">S57</f>
        <v>24915407</v>
      </c>
      <c r="T19" s="10" t="s">
        <v>111</v>
      </c>
      <c r="U19" s="9">
        <f t="shared" ref="U19" si="152">U57</f>
        <v>15053823</v>
      </c>
      <c r="V19" s="10" t="s">
        <v>111</v>
      </c>
      <c r="W19" s="9">
        <f t="shared" ref="W19" si="153">W57</f>
        <v>9861584</v>
      </c>
      <c r="X19" s="10" t="s">
        <v>111</v>
      </c>
      <c r="Y19" s="9">
        <f t="shared" ref="Y19" si="154">Y57</f>
        <v>2973106</v>
      </c>
      <c r="Z19" s="10" t="s">
        <v>111</v>
      </c>
      <c r="AA19" s="9">
        <f t="shared" ref="AA19" si="155">AA57</f>
        <v>190005</v>
      </c>
      <c r="AB19" s="10" t="s">
        <v>111</v>
      </c>
      <c r="AC19" s="9">
        <f t="shared" ref="AC19" si="156">AC57</f>
        <v>1041168</v>
      </c>
      <c r="AD19" s="10" t="s">
        <v>111</v>
      </c>
      <c r="AE19" s="9">
        <f t="shared" ref="AE19" si="157">AE57</f>
        <v>154838</v>
      </c>
      <c r="AF19" s="10" t="s">
        <v>111</v>
      </c>
      <c r="AG19" s="9">
        <f t="shared" ref="AG19" si="158">AG57</f>
        <v>37418</v>
      </c>
      <c r="AH19" s="10" t="s">
        <v>111</v>
      </c>
      <c r="AI19" s="9">
        <f t="shared" ref="AI19" si="159">AI57</f>
        <v>91581</v>
      </c>
      <c r="AJ19" s="10" t="s">
        <v>111</v>
      </c>
      <c r="AK19" s="9">
        <f t="shared" ref="AK19" si="160">AK57</f>
        <v>120095</v>
      </c>
      <c r="AL19" s="10" t="s">
        <v>111</v>
      </c>
      <c r="AM19" s="9">
        <f t="shared" ref="AM19" si="161">AM57</f>
        <v>41843</v>
      </c>
      <c r="AN19" s="10" t="s">
        <v>111</v>
      </c>
      <c r="AO19" s="9" t="str">
        <f t="shared" ref="AO19" si="162">AO57</f>
        <v>..</v>
      </c>
      <c r="AP19" s="10" t="s">
        <v>111</v>
      </c>
      <c r="AQ19" s="9">
        <f t="shared" ref="AQ19" si="163">AQ57</f>
        <v>42248</v>
      </c>
      <c r="AR19" s="10" t="s">
        <v>111</v>
      </c>
      <c r="AS19" s="9">
        <f t="shared" ref="AS19" si="164">AS57</f>
        <v>30390</v>
      </c>
      <c r="AT19" s="10" t="s">
        <v>111</v>
      </c>
      <c r="AU19" s="9">
        <f t="shared" ref="AU19" si="165">AU57</f>
        <v>273</v>
      </c>
      <c r="AV19" s="10" t="s">
        <v>111</v>
      </c>
      <c r="AW19" s="9">
        <f t="shared" ref="AW19" si="166">AW57</f>
        <v>3042</v>
      </c>
      <c r="AX19" s="10" t="s">
        <v>111</v>
      </c>
      <c r="AY19" s="9">
        <f t="shared" ref="AY19" si="167">AY57</f>
        <v>41489</v>
      </c>
      <c r="AZ19" s="10" t="s">
        <v>111</v>
      </c>
      <c r="BA19" s="9">
        <f t="shared" ref="BA19" si="168">BA57</f>
        <v>9988</v>
      </c>
    </row>
    <row r="20" spans="1:53" ht="20.399999999999999" x14ac:dyDescent="0.3">
      <c r="A20" s="12"/>
      <c r="B20" s="7" t="s">
        <v>158</v>
      </c>
      <c r="C20" s="6" t="s">
        <v>111</v>
      </c>
      <c r="D20" s="8" t="s">
        <v>111</v>
      </c>
      <c r="E20" s="9">
        <f t="shared" si="0"/>
        <v>17401745</v>
      </c>
      <c r="F20" s="8" t="s">
        <v>111</v>
      </c>
      <c r="G20" s="9">
        <f t="shared" ref="G20" si="169">G58</f>
        <v>1139132</v>
      </c>
      <c r="H20" s="8" t="s">
        <v>111</v>
      </c>
      <c r="I20" s="9">
        <f t="shared" ref="I20" si="170">I58</f>
        <v>16262613</v>
      </c>
      <c r="J20" s="8" t="s">
        <v>111</v>
      </c>
      <c r="K20" s="9">
        <f t="shared" ref="K20" si="171">K58</f>
        <v>100801</v>
      </c>
      <c r="L20" s="8" t="s">
        <v>111</v>
      </c>
      <c r="M20" s="9">
        <f t="shared" ref="M20" si="172">M58</f>
        <v>201</v>
      </c>
      <c r="N20" s="8" t="s">
        <v>111</v>
      </c>
      <c r="O20" s="9">
        <f t="shared" ref="O20" si="173">O58</f>
        <v>92027</v>
      </c>
      <c r="P20" s="8" t="s">
        <v>111</v>
      </c>
      <c r="Q20" s="9">
        <f t="shared" ref="Q20" si="174">Q58</f>
        <v>399178</v>
      </c>
      <c r="R20" s="8" t="s">
        <v>111</v>
      </c>
      <c r="S20" s="9">
        <f t="shared" ref="S20" si="175">S58</f>
        <v>14436945</v>
      </c>
      <c r="T20" s="8" t="s">
        <v>111</v>
      </c>
      <c r="U20" s="9">
        <f t="shared" ref="U20" si="176">U58</f>
        <v>13954668</v>
      </c>
      <c r="V20" s="8" t="s">
        <v>111</v>
      </c>
      <c r="W20" s="9">
        <f t="shared" ref="W20" si="177">W58</f>
        <v>482277</v>
      </c>
      <c r="X20" s="8" t="s">
        <v>111</v>
      </c>
      <c r="Y20" s="9">
        <f t="shared" ref="Y20" si="178">Y58</f>
        <v>866167</v>
      </c>
      <c r="Z20" s="8" t="s">
        <v>111</v>
      </c>
      <c r="AA20" s="9">
        <f t="shared" ref="AA20" si="179">AA58</f>
        <v>32513</v>
      </c>
      <c r="AB20" s="8" t="s">
        <v>111</v>
      </c>
      <c r="AC20" s="9">
        <f t="shared" ref="AC20" si="180">AC58</f>
        <v>212476</v>
      </c>
      <c r="AD20" s="8" t="s">
        <v>111</v>
      </c>
      <c r="AE20" s="9">
        <f t="shared" ref="AE20" si="181">AE58</f>
        <v>22684</v>
      </c>
      <c r="AF20" s="8" t="s">
        <v>111</v>
      </c>
      <c r="AG20" s="9" t="str">
        <f t="shared" ref="AG20" si="182">AG58</f>
        <v>..</v>
      </c>
      <c r="AH20" s="8" t="s">
        <v>111</v>
      </c>
      <c r="AI20" s="9">
        <f t="shared" ref="AI20" si="183">AI58</f>
        <v>14620</v>
      </c>
      <c r="AJ20" s="8" t="s">
        <v>111</v>
      </c>
      <c r="AK20" s="9">
        <f t="shared" ref="AK20" si="184">AK58</f>
        <v>31956</v>
      </c>
      <c r="AL20" s="8" t="s">
        <v>111</v>
      </c>
      <c r="AM20" s="9">
        <f t="shared" ref="AM20" si="185">AM58</f>
        <v>16864</v>
      </c>
      <c r="AN20" s="8" t="s">
        <v>111</v>
      </c>
      <c r="AO20" s="9" t="str">
        <f t="shared" ref="AO20" si="186">AO58</f>
        <v>..</v>
      </c>
      <c r="AP20" s="8" t="s">
        <v>111</v>
      </c>
      <c r="AQ20" s="9" t="str">
        <f t="shared" ref="AQ20" si="187">AQ58</f>
        <v>..</v>
      </c>
      <c r="AR20" s="8" t="s">
        <v>111</v>
      </c>
      <c r="AS20" s="9">
        <f t="shared" ref="AS20" si="188">AS58</f>
        <v>24027</v>
      </c>
      <c r="AT20" s="8" t="s">
        <v>111</v>
      </c>
      <c r="AU20" s="9">
        <f t="shared" ref="AU20" si="189">AU58</f>
        <v>273</v>
      </c>
      <c r="AV20" s="8" t="s">
        <v>111</v>
      </c>
      <c r="AW20" s="9" t="str">
        <f t="shared" ref="AW20" si="190">AW58</f>
        <v>..</v>
      </c>
      <c r="AX20" s="8" t="s">
        <v>111</v>
      </c>
      <c r="AY20" s="9">
        <f t="shared" ref="AY20" si="191">AY58</f>
        <v>11880</v>
      </c>
      <c r="AZ20" s="8" t="s">
        <v>111</v>
      </c>
      <c r="BA20" s="9" t="str">
        <f t="shared" ref="BA20" si="192">BA58</f>
        <v>..</v>
      </c>
    </row>
    <row r="21" spans="1:53" ht="15" x14ac:dyDescent="0.3">
      <c r="A21" s="12"/>
      <c r="B21" s="7" t="s">
        <v>159</v>
      </c>
      <c r="C21" s="6" t="s">
        <v>111</v>
      </c>
      <c r="D21" s="10" t="s">
        <v>111</v>
      </c>
      <c r="E21" s="9">
        <f t="shared" si="0"/>
        <v>16651033</v>
      </c>
      <c r="F21" s="10" t="s">
        <v>111</v>
      </c>
      <c r="G21" s="9">
        <f t="shared" ref="G21" si="193">G59</f>
        <v>522282</v>
      </c>
      <c r="H21" s="10" t="s">
        <v>111</v>
      </c>
      <c r="I21" s="9">
        <f t="shared" ref="I21" si="194">I59</f>
        <v>16128751</v>
      </c>
      <c r="J21" s="10" t="s">
        <v>111</v>
      </c>
      <c r="K21" s="9">
        <f t="shared" ref="K21" si="195">K59</f>
        <v>199469</v>
      </c>
      <c r="L21" s="10" t="s">
        <v>111</v>
      </c>
      <c r="M21" s="9" t="str">
        <f t="shared" ref="M21" si="196">M59</f>
        <v>..</v>
      </c>
      <c r="N21" s="10" t="s">
        <v>111</v>
      </c>
      <c r="O21" s="9">
        <f t="shared" ref="O21" si="197">O59</f>
        <v>162791</v>
      </c>
      <c r="P21" s="10" t="s">
        <v>111</v>
      </c>
      <c r="Q21" s="9">
        <f t="shared" ref="Q21" si="198">Q59</f>
        <v>1744006</v>
      </c>
      <c r="R21" s="10" t="s">
        <v>111</v>
      </c>
      <c r="S21" s="9">
        <f t="shared" ref="S21" si="199">S59</f>
        <v>10478462</v>
      </c>
      <c r="T21" s="10" t="s">
        <v>111</v>
      </c>
      <c r="U21" s="9">
        <f t="shared" ref="U21" si="200">U59</f>
        <v>1099156</v>
      </c>
      <c r="V21" s="10" t="s">
        <v>111</v>
      </c>
      <c r="W21" s="9">
        <f t="shared" ref="W21" si="201">W59</f>
        <v>9379306</v>
      </c>
      <c r="X21" s="10" t="s">
        <v>111</v>
      </c>
      <c r="Y21" s="9">
        <f t="shared" ref="Y21" si="202">Y59</f>
        <v>2106938</v>
      </c>
      <c r="Z21" s="10" t="s">
        <v>111</v>
      </c>
      <c r="AA21" s="9">
        <f t="shared" ref="AA21" si="203">AA59</f>
        <v>157492</v>
      </c>
      <c r="AB21" s="10" t="s">
        <v>111</v>
      </c>
      <c r="AC21" s="9">
        <f t="shared" ref="AC21" si="204">AC59</f>
        <v>828692</v>
      </c>
      <c r="AD21" s="10" t="s">
        <v>111</v>
      </c>
      <c r="AE21" s="9">
        <f t="shared" ref="AE21" si="205">AE59</f>
        <v>132154</v>
      </c>
      <c r="AF21" s="10" t="s">
        <v>111</v>
      </c>
      <c r="AG21" s="9">
        <f t="shared" ref="AG21" si="206">AG59</f>
        <v>37418</v>
      </c>
      <c r="AH21" s="10" t="s">
        <v>111</v>
      </c>
      <c r="AI21" s="9">
        <f t="shared" ref="AI21" si="207">AI59</f>
        <v>76960</v>
      </c>
      <c r="AJ21" s="10" t="s">
        <v>111</v>
      </c>
      <c r="AK21" s="9">
        <f t="shared" ref="AK21" si="208">AK59</f>
        <v>88139</v>
      </c>
      <c r="AL21" s="10" t="s">
        <v>111</v>
      </c>
      <c r="AM21" s="9">
        <f t="shared" ref="AM21" si="209">AM59</f>
        <v>24978</v>
      </c>
      <c r="AN21" s="10" t="s">
        <v>111</v>
      </c>
      <c r="AO21" s="9" t="str">
        <f t="shared" ref="AO21" si="210">AO59</f>
        <v>..</v>
      </c>
      <c r="AP21" s="10" t="s">
        <v>111</v>
      </c>
      <c r="AQ21" s="9">
        <f t="shared" ref="AQ21" si="211">AQ59</f>
        <v>42248</v>
      </c>
      <c r="AR21" s="10" t="s">
        <v>111</v>
      </c>
      <c r="AS21" s="9">
        <f t="shared" ref="AS21" si="212">AS59</f>
        <v>6363</v>
      </c>
      <c r="AT21" s="10" t="s">
        <v>111</v>
      </c>
      <c r="AU21" s="9" t="str">
        <f t="shared" ref="AU21" si="213">AU59</f>
        <v>..</v>
      </c>
      <c r="AV21" s="10" t="s">
        <v>111</v>
      </c>
      <c r="AW21" s="9">
        <f t="shared" ref="AW21" si="214">AW59</f>
        <v>3042</v>
      </c>
      <c r="AX21" s="10" t="s">
        <v>111</v>
      </c>
      <c r="AY21" s="9">
        <f t="shared" ref="AY21" si="215">AY59</f>
        <v>29609</v>
      </c>
      <c r="AZ21" s="10" t="s">
        <v>111</v>
      </c>
      <c r="BA21" s="9">
        <f t="shared" ref="BA21" si="216">BA59</f>
        <v>9988</v>
      </c>
    </row>
    <row r="22" spans="1:53" ht="15" x14ac:dyDescent="0.3">
      <c r="A22" s="12"/>
      <c r="B22" s="7" t="s">
        <v>160</v>
      </c>
      <c r="C22" s="6" t="s">
        <v>111</v>
      </c>
      <c r="D22" s="8" t="s">
        <v>111</v>
      </c>
      <c r="E22" s="9">
        <f t="shared" si="0"/>
        <v>152915783</v>
      </c>
      <c r="F22" s="8" t="s">
        <v>111</v>
      </c>
      <c r="G22" s="9">
        <f t="shared" ref="G22" si="217">G60</f>
        <v>1402928</v>
      </c>
      <c r="H22" s="8" t="s">
        <v>111</v>
      </c>
      <c r="I22" s="9">
        <f t="shared" ref="I22" si="218">I60</f>
        <v>151512855</v>
      </c>
      <c r="J22" s="8" t="s">
        <v>111</v>
      </c>
      <c r="K22" s="9">
        <f t="shared" ref="K22" si="219">K60</f>
        <v>3215860</v>
      </c>
      <c r="L22" s="8" t="s">
        <v>111</v>
      </c>
      <c r="M22" s="9">
        <f t="shared" ref="M22" si="220">M60</f>
        <v>9104</v>
      </c>
      <c r="N22" s="8" t="s">
        <v>111</v>
      </c>
      <c r="O22" s="9">
        <f t="shared" ref="O22" si="221">O60</f>
        <v>1354289</v>
      </c>
      <c r="P22" s="8" t="s">
        <v>111</v>
      </c>
      <c r="Q22" s="9">
        <f t="shared" ref="Q22" si="222">Q60</f>
        <v>17311235</v>
      </c>
      <c r="R22" s="8" t="s">
        <v>111</v>
      </c>
      <c r="S22" s="9">
        <f t="shared" ref="S22" si="223">S60</f>
        <v>3838418</v>
      </c>
      <c r="T22" s="8" t="s">
        <v>111</v>
      </c>
      <c r="U22" s="9">
        <f t="shared" ref="U22" si="224">U60</f>
        <v>1505649</v>
      </c>
      <c r="V22" s="8" t="s">
        <v>111</v>
      </c>
      <c r="W22" s="9">
        <f t="shared" ref="W22" si="225">W60</f>
        <v>2332769</v>
      </c>
      <c r="X22" s="8" t="s">
        <v>111</v>
      </c>
      <c r="Y22" s="9">
        <f t="shared" ref="Y22" si="226">Y60</f>
        <v>98957448</v>
      </c>
      <c r="Z22" s="8" t="s">
        <v>111</v>
      </c>
      <c r="AA22" s="9">
        <f t="shared" ref="AA22" si="227">AA60</f>
        <v>7857413</v>
      </c>
      <c r="AB22" s="8" t="s">
        <v>111</v>
      </c>
      <c r="AC22" s="9">
        <f t="shared" ref="AC22" si="228">AC60</f>
        <v>10783362</v>
      </c>
      <c r="AD22" s="8" t="s">
        <v>111</v>
      </c>
      <c r="AE22" s="9">
        <f t="shared" ref="AE22" si="229">AE60</f>
        <v>2787066</v>
      </c>
      <c r="AF22" s="8" t="s">
        <v>111</v>
      </c>
      <c r="AG22" s="9">
        <f t="shared" ref="AG22" si="230">AG60</f>
        <v>627651</v>
      </c>
      <c r="AH22" s="8" t="s">
        <v>111</v>
      </c>
      <c r="AI22" s="9">
        <f t="shared" ref="AI22" si="231">AI60</f>
        <v>1082631</v>
      </c>
      <c r="AJ22" s="8" t="s">
        <v>111</v>
      </c>
      <c r="AK22" s="9">
        <f t="shared" ref="AK22" si="232">AK60</f>
        <v>1342931</v>
      </c>
      <c r="AL22" s="8" t="s">
        <v>111</v>
      </c>
      <c r="AM22" s="9">
        <f t="shared" ref="AM22" si="233">AM60</f>
        <v>586714</v>
      </c>
      <c r="AN22" s="8" t="s">
        <v>111</v>
      </c>
      <c r="AO22" s="9">
        <f t="shared" ref="AO22" si="234">AO60</f>
        <v>19780</v>
      </c>
      <c r="AP22" s="8" t="s">
        <v>111</v>
      </c>
      <c r="AQ22" s="9">
        <f t="shared" ref="AQ22" si="235">AQ60</f>
        <v>754602</v>
      </c>
      <c r="AR22" s="8" t="s">
        <v>111</v>
      </c>
      <c r="AS22" s="9">
        <f t="shared" ref="AS22" si="236">AS60</f>
        <v>571813</v>
      </c>
      <c r="AT22" s="8" t="s">
        <v>111</v>
      </c>
      <c r="AU22" s="9">
        <f t="shared" ref="AU22" si="237">AU60</f>
        <v>68081</v>
      </c>
      <c r="AV22" s="8" t="s">
        <v>111</v>
      </c>
      <c r="AW22" s="9">
        <f t="shared" ref="AW22" si="238">AW60</f>
        <v>69903</v>
      </c>
      <c r="AX22" s="8" t="s">
        <v>111</v>
      </c>
      <c r="AY22" s="9">
        <f t="shared" ref="AY22" si="239">AY60</f>
        <v>179834</v>
      </c>
      <c r="AZ22" s="8" t="s">
        <v>111</v>
      </c>
      <c r="BA22" s="9">
        <f t="shared" ref="BA22" si="240">BA60</f>
        <v>94722</v>
      </c>
    </row>
    <row r="23" spans="1:53" ht="15" x14ac:dyDescent="0.3">
      <c r="A23" s="12"/>
      <c r="B23" s="7" t="s">
        <v>161</v>
      </c>
      <c r="C23" s="6" t="s">
        <v>111</v>
      </c>
      <c r="D23" s="10" t="s">
        <v>111</v>
      </c>
      <c r="E23" s="9">
        <f t="shared" si="0"/>
        <v>24518042</v>
      </c>
      <c r="F23" s="10" t="s">
        <v>111</v>
      </c>
      <c r="G23" s="9">
        <f t="shared" ref="G23" si="241">G61</f>
        <v>397643</v>
      </c>
      <c r="H23" s="10" t="s">
        <v>111</v>
      </c>
      <c r="I23" s="9">
        <f t="shared" ref="I23" si="242">I61</f>
        <v>24120398</v>
      </c>
      <c r="J23" s="10" t="s">
        <v>111</v>
      </c>
      <c r="K23" s="9">
        <f t="shared" ref="K23" si="243">K61</f>
        <v>375344</v>
      </c>
      <c r="L23" s="10" t="s">
        <v>111</v>
      </c>
      <c r="M23" s="9" t="str">
        <f t="shared" ref="M23" si="244">M61</f>
        <v>..</v>
      </c>
      <c r="N23" s="10" t="s">
        <v>111</v>
      </c>
      <c r="O23" s="9">
        <f t="shared" ref="O23" si="245">O61</f>
        <v>35429</v>
      </c>
      <c r="P23" s="10" t="s">
        <v>111</v>
      </c>
      <c r="Q23" s="9">
        <f t="shared" ref="Q23" si="246">Q61</f>
        <v>1694397</v>
      </c>
      <c r="R23" s="10" t="s">
        <v>111</v>
      </c>
      <c r="S23" s="9">
        <f t="shared" ref="S23" si="247">S61</f>
        <v>526718</v>
      </c>
      <c r="T23" s="10" t="s">
        <v>111</v>
      </c>
      <c r="U23" s="9">
        <f t="shared" ref="U23" si="248">U61</f>
        <v>344964</v>
      </c>
      <c r="V23" s="10" t="s">
        <v>111</v>
      </c>
      <c r="W23" s="9">
        <f t="shared" ref="W23" si="249">W61</f>
        <v>181754</v>
      </c>
      <c r="X23" s="10" t="s">
        <v>111</v>
      </c>
      <c r="Y23" s="9">
        <f t="shared" ref="Y23" si="250">Y61</f>
        <v>6849251</v>
      </c>
      <c r="Z23" s="10" t="s">
        <v>111</v>
      </c>
      <c r="AA23" s="9">
        <f t="shared" ref="AA23" si="251">AA61</f>
        <v>12537481</v>
      </c>
      <c r="AB23" s="10" t="s">
        <v>111</v>
      </c>
      <c r="AC23" s="9">
        <f t="shared" ref="AC23" si="252">AC61</f>
        <v>968761</v>
      </c>
      <c r="AD23" s="10" t="s">
        <v>111</v>
      </c>
      <c r="AE23" s="9">
        <f t="shared" ref="AE23" si="253">AE61</f>
        <v>481738</v>
      </c>
      <c r="AF23" s="10" t="s">
        <v>111</v>
      </c>
      <c r="AG23" s="9">
        <f t="shared" ref="AG23" si="254">AG61</f>
        <v>131867</v>
      </c>
      <c r="AH23" s="10" t="s">
        <v>111</v>
      </c>
      <c r="AI23" s="9">
        <f t="shared" ref="AI23" si="255">AI61</f>
        <v>97947</v>
      </c>
      <c r="AJ23" s="10" t="s">
        <v>111</v>
      </c>
      <c r="AK23" s="9">
        <f t="shared" ref="AK23" si="256">AK61</f>
        <v>126373</v>
      </c>
      <c r="AL23" s="10" t="s">
        <v>111</v>
      </c>
      <c r="AM23" s="9">
        <f t="shared" ref="AM23" si="257">AM61</f>
        <v>51224</v>
      </c>
      <c r="AN23" s="10" t="s">
        <v>111</v>
      </c>
      <c r="AO23" s="9">
        <f t="shared" ref="AO23" si="258">AO61</f>
        <v>18907</v>
      </c>
      <c r="AP23" s="10" t="s">
        <v>111</v>
      </c>
      <c r="AQ23" s="9">
        <f t="shared" ref="AQ23" si="259">AQ61</f>
        <v>78191</v>
      </c>
      <c r="AR23" s="10" t="s">
        <v>111</v>
      </c>
      <c r="AS23" s="9">
        <f t="shared" ref="AS23" si="260">AS61</f>
        <v>107514</v>
      </c>
      <c r="AT23" s="10" t="s">
        <v>111</v>
      </c>
      <c r="AU23" s="9">
        <f t="shared" ref="AU23" si="261">AU61</f>
        <v>32191</v>
      </c>
      <c r="AV23" s="10" t="s">
        <v>111</v>
      </c>
      <c r="AW23" s="9">
        <f t="shared" ref="AW23" si="262">AW61</f>
        <v>6763</v>
      </c>
      <c r="AX23" s="10" t="s">
        <v>111</v>
      </c>
      <c r="AY23" s="9" t="str">
        <f t="shared" ref="AY23" si="263">AY61</f>
        <v>..</v>
      </c>
      <c r="AZ23" s="10" t="s">
        <v>111</v>
      </c>
      <c r="BA23" s="9">
        <f t="shared" ref="BA23" si="264">BA61</f>
        <v>302</v>
      </c>
    </row>
    <row r="24" spans="1:53" ht="15" x14ac:dyDescent="0.3">
      <c r="A24" s="12"/>
      <c r="B24" s="7" t="s">
        <v>162</v>
      </c>
      <c r="C24" s="6" t="s">
        <v>111</v>
      </c>
      <c r="D24" s="8" t="s">
        <v>111</v>
      </c>
      <c r="E24" s="9">
        <f t="shared" si="0"/>
        <v>118183729</v>
      </c>
      <c r="F24" s="8" t="s">
        <v>111</v>
      </c>
      <c r="G24" s="9">
        <f t="shared" ref="G24" si="265">G62</f>
        <v>1082893</v>
      </c>
      <c r="H24" s="8" t="s">
        <v>111</v>
      </c>
      <c r="I24" s="9">
        <f t="shared" ref="I24" si="266">I62</f>
        <v>117100836</v>
      </c>
      <c r="J24" s="8" t="s">
        <v>111</v>
      </c>
      <c r="K24" s="9">
        <f t="shared" ref="K24" si="267">K62</f>
        <v>3429275</v>
      </c>
      <c r="L24" s="8" t="s">
        <v>111</v>
      </c>
      <c r="M24" s="9">
        <f t="shared" ref="M24" si="268">M62</f>
        <v>12239</v>
      </c>
      <c r="N24" s="8" t="s">
        <v>111</v>
      </c>
      <c r="O24" s="9">
        <f t="shared" ref="O24" si="269">O62</f>
        <v>2311430</v>
      </c>
      <c r="P24" s="8" t="s">
        <v>111</v>
      </c>
      <c r="Q24" s="9">
        <f t="shared" ref="Q24" si="270">Q62</f>
        <v>15175257</v>
      </c>
      <c r="R24" s="8" t="s">
        <v>111</v>
      </c>
      <c r="S24" s="9">
        <f t="shared" ref="S24" si="271">S62</f>
        <v>1369966</v>
      </c>
      <c r="T24" s="8" t="s">
        <v>111</v>
      </c>
      <c r="U24" s="9">
        <f t="shared" ref="U24" si="272">U62</f>
        <v>577560</v>
      </c>
      <c r="V24" s="8" t="s">
        <v>111</v>
      </c>
      <c r="W24" s="9">
        <f t="shared" ref="W24" si="273">W62</f>
        <v>792406</v>
      </c>
      <c r="X24" s="8" t="s">
        <v>111</v>
      </c>
      <c r="Y24" s="9">
        <f t="shared" ref="Y24" si="274">Y62</f>
        <v>10303135</v>
      </c>
      <c r="Z24" s="8" t="s">
        <v>111</v>
      </c>
      <c r="AA24" s="9">
        <f t="shared" ref="AA24" si="275">AA62</f>
        <v>913936</v>
      </c>
      <c r="AB24" s="8" t="s">
        <v>111</v>
      </c>
      <c r="AC24" s="9">
        <f t="shared" ref="AC24" si="276">AC62</f>
        <v>67939624</v>
      </c>
      <c r="AD24" s="8" t="s">
        <v>111</v>
      </c>
      <c r="AE24" s="9">
        <f t="shared" ref="AE24" si="277">AE62</f>
        <v>4942750</v>
      </c>
      <c r="AF24" s="8" t="s">
        <v>111</v>
      </c>
      <c r="AG24" s="9">
        <f t="shared" ref="AG24" si="278">AG62</f>
        <v>1390329</v>
      </c>
      <c r="AH24" s="8" t="s">
        <v>111</v>
      </c>
      <c r="AI24" s="9">
        <f t="shared" ref="AI24" si="279">AI62</f>
        <v>2559581</v>
      </c>
      <c r="AJ24" s="8" t="s">
        <v>111</v>
      </c>
      <c r="AK24" s="9">
        <f t="shared" ref="AK24" si="280">AK62</f>
        <v>2164344</v>
      </c>
      <c r="AL24" s="8" t="s">
        <v>111</v>
      </c>
      <c r="AM24" s="9">
        <f t="shared" ref="AM24" si="281">AM62</f>
        <v>863307</v>
      </c>
      <c r="AN24" s="8" t="s">
        <v>111</v>
      </c>
      <c r="AO24" s="9">
        <f t="shared" ref="AO24" si="282">AO62</f>
        <v>77899</v>
      </c>
      <c r="AP24" s="8" t="s">
        <v>111</v>
      </c>
      <c r="AQ24" s="9">
        <f t="shared" ref="AQ24" si="283">AQ62</f>
        <v>1573251</v>
      </c>
      <c r="AR24" s="8" t="s">
        <v>111</v>
      </c>
      <c r="AS24" s="9">
        <f t="shared" ref="AS24" si="284">AS62</f>
        <v>1154703</v>
      </c>
      <c r="AT24" s="8" t="s">
        <v>111</v>
      </c>
      <c r="AU24" s="9">
        <f t="shared" ref="AU24" si="285">AU62</f>
        <v>157645</v>
      </c>
      <c r="AV24" s="8" t="s">
        <v>111</v>
      </c>
      <c r="AW24" s="9">
        <f t="shared" ref="AW24" si="286">AW62</f>
        <v>214557</v>
      </c>
      <c r="AX24" s="8" t="s">
        <v>111</v>
      </c>
      <c r="AY24" s="9">
        <f t="shared" ref="AY24" si="287">AY62</f>
        <v>186190</v>
      </c>
      <c r="AZ24" s="8" t="s">
        <v>111</v>
      </c>
      <c r="BA24" s="9">
        <f t="shared" ref="BA24" si="288">BA62</f>
        <v>361418</v>
      </c>
    </row>
    <row r="25" spans="1:53" ht="15" x14ac:dyDescent="0.3">
      <c r="A25" s="12"/>
      <c r="B25" s="7" t="s">
        <v>163</v>
      </c>
      <c r="C25" s="6" t="s">
        <v>111</v>
      </c>
      <c r="D25" s="10" t="s">
        <v>111</v>
      </c>
      <c r="E25" s="9">
        <f t="shared" si="0"/>
        <v>67983407</v>
      </c>
      <c r="F25" s="10" t="s">
        <v>111</v>
      </c>
      <c r="G25" s="9">
        <f t="shared" ref="G25" si="289">G63</f>
        <v>538538</v>
      </c>
      <c r="H25" s="10" t="s">
        <v>111</v>
      </c>
      <c r="I25" s="9">
        <f t="shared" ref="I25" si="290">I63</f>
        <v>67444869</v>
      </c>
      <c r="J25" s="10" t="s">
        <v>111</v>
      </c>
      <c r="K25" s="9">
        <f t="shared" ref="K25" si="291">K63</f>
        <v>1355583</v>
      </c>
      <c r="L25" s="10" t="s">
        <v>111</v>
      </c>
      <c r="M25" s="9">
        <f t="shared" ref="M25" si="292">M63</f>
        <v>46132</v>
      </c>
      <c r="N25" s="10" t="s">
        <v>111</v>
      </c>
      <c r="O25" s="9">
        <f t="shared" ref="O25" si="293">O63</f>
        <v>3018247</v>
      </c>
      <c r="P25" s="10" t="s">
        <v>111</v>
      </c>
      <c r="Q25" s="9">
        <f t="shared" ref="Q25" si="294">Q63</f>
        <v>4781713</v>
      </c>
      <c r="R25" s="10" t="s">
        <v>111</v>
      </c>
      <c r="S25" s="9">
        <f t="shared" ref="S25" si="295">S63</f>
        <v>354231</v>
      </c>
      <c r="T25" s="10" t="s">
        <v>111</v>
      </c>
      <c r="U25" s="9">
        <f t="shared" ref="U25" si="296">U63</f>
        <v>60363</v>
      </c>
      <c r="V25" s="10" t="s">
        <v>111</v>
      </c>
      <c r="W25" s="9">
        <f t="shared" ref="W25" si="297">W63</f>
        <v>293868</v>
      </c>
      <c r="X25" s="10" t="s">
        <v>111</v>
      </c>
      <c r="Y25" s="9">
        <f t="shared" ref="Y25" si="298">Y63</f>
        <v>3473743</v>
      </c>
      <c r="Z25" s="10" t="s">
        <v>111</v>
      </c>
      <c r="AA25" s="9">
        <f t="shared" ref="AA25" si="299">AA63</f>
        <v>212210</v>
      </c>
      <c r="AB25" s="10" t="s">
        <v>111</v>
      </c>
      <c r="AC25" s="9">
        <f t="shared" ref="AC25" si="300">AC63</f>
        <v>4750592</v>
      </c>
      <c r="AD25" s="10" t="s">
        <v>111</v>
      </c>
      <c r="AE25" s="9">
        <f t="shared" ref="AE25" si="301">AE63</f>
        <v>43265353</v>
      </c>
      <c r="AF25" s="10" t="s">
        <v>111</v>
      </c>
      <c r="AG25" s="9">
        <f t="shared" ref="AG25" si="302">AG63</f>
        <v>1346841</v>
      </c>
      <c r="AH25" s="10" t="s">
        <v>111</v>
      </c>
      <c r="AI25" s="9">
        <f t="shared" ref="AI25" si="303">AI63</f>
        <v>856919</v>
      </c>
      <c r="AJ25" s="10" t="s">
        <v>111</v>
      </c>
      <c r="AK25" s="9">
        <f t="shared" ref="AK25" si="304">AK63</f>
        <v>2163661</v>
      </c>
      <c r="AL25" s="10" t="s">
        <v>111</v>
      </c>
      <c r="AM25" s="9">
        <f t="shared" ref="AM25" si="305">AM63</f>
        <v>406496</v>
      </c>
      <c r="AN25" s="10" t="s">
        <v>111</v>
      </c>
      <c r="AO25" s="9">
        <f t="shared" ref="AO25" si="306">AO63</f>
        <v>125522</v>
      </c>
      <c r="AP25" s="10" t="s">
        <v>111</v>
      </c>
      <c r="AQ25" s="9">
        <f t="shared" ref="AQ25" si="307">AQ63</f>
        <v>683950</v>
      </c>
      <c r="AR25" s="10" t="s">
        <v>111</v>
      </c>
      <c r="AS25" s="9">
        <f t="shared" ref="AS25" si="308">AS63</f>
        <v>407079</v>
      </c>
      <c r="AT25" s="10" t="s">
        <v>111</v>
      </c>
      <c r="AU25" s="9">
        <f t="shared" ref="AU25" si="309">AU63</f>
        <v>70022</v>
      </c>
      <c r="AV25" s="10" t="s">
        <v>111</v>
      </c>
      <c r="AW25" s="9">
        <f t="shared" ref="AW25" si="310">AW63</f>
        <v>64028</v>
      </c>
      <c r="AX25" s="10" t="s">
        <v>111</v>
      </c>
      <c r="AY25" s="9">
        <f t="shared" ref="AY25" si="311">AY63</f>
        <v>48780</v>
      </c>
      <c r="AZ25" s="10" t="s">
        <v>111</v>
      </c>
      <c r="BA25" s="9">
        <f t="shared" ref="BA25" si="312">BA63</f>
        <v>13766</v>
      </c>
    </row>
    <row r="26" spans="1:53" ht="15" x14ac:dyDescent="0.3">
      <c r="A26" s="12"/>
      <c r="B26" s="7" t="s">
        <v>164</v>
      </c>
      <c r="C26" s="6" t="s">
        <v>111</v>
      </c>
      <c r="D26" s="8" t="s">
        <v>111</v>
      </c>
      <c r="E26" s="9">
        <f t="shared" si="0"/>
        <v>16773171</v>
      </c>
      <c r="F26" s="8" t="s">
        <v>111</v>
      </c>
      <c r="G26" s="9">
        <f t="shared" ref="G26" si="313">G64</f>
        <v>54667</v>
      </c>
      <c r="H26" s="8" t="s">
        <v>111</v>
      </c>
      <c r="I26" s="9">
        <f t="shared" ref="I26" si="314">I64</f>
        <v>16718504</v>
      </c>
      <c r="J26" s="8" t="s">
        <v>111</v>
      </c>
      <c r="K26" s="9">
        <f t="shared" ref="K26" si="315">K64</f>
        <v>212034</v>
      </c>
      <c r="L26" s="8" t="s">
        <v>111</v>
      </c>
      <c r="M26" s="9" t="str">
        <f t="shared" ref="M26" si="316">M64</f>
        <v>..</v>
      </c>
      <c r="N26" s="8" t="s">
        <v>111</v>
      </c>
      <c r="O26" s="9">
        <f t="shared" ref="O26" si="317">O64</f>
        <v>72950</v>
      </c>
      <c r="P26" s="8" t="s">
        <v>111</v>
      </c>
      <c r="Q26" s="9">
        <f t="shared" ref="Q26" si="318">Q64</f>
        <v>370428</v>
      </c>
      <c r="R26" s="8" t="s">
        <v>111</v>
      </c>
      <c r="S26" s="9" t="str">
        <f t="shared" ref="S26" si="319">S64</f>
        <v>..</v>
      </c>
      <c r="T26" s="8" t="s">
        <v>111</v>
      </c>
      <c r="U26" s="9" t="str">
        <f t="shared" ref="U26" si="320">U64</f>
        <v>..</v>
      </c>
      <c r="V26" s="8" t="s">
        <v>111</v>
      </c>
      <c r="W26" s="9" t="str">
        <f t="shared" ref="W26" si="321">W64</f>
        <v>..</v>
      </c>
      <c r="X26" s="8" t="s">
        <v>111</v>
      </c>
      <c r="Y26" s="9">
        <f t="shared" ref="Y26" si="322">Y64</f>
        <v>557154</v>
      </c>
      <c r="Z26" s="8" t="s">
        <v>111</v>
      </c>
      <c r="AA26" s="9">
        <f t="shared" ref="AA26" si="323">AA64</f>
        <v>72596</v>
      </c>
      <c r="AB26" s="8" t="s">
        <v>111</v>
      </c>
      <c r="AC26" s="9">
        <f t="shared" ref="AC26" si="324">AC64</f>
        <v>1471282</v>
      </c>
      <c r="AD26" s="8" t="s">
        <v>111</v>
      </c>
      <c r="AE26" s="9">
        <f t="shared" ref="AE26" si="325">AE64</f>
        <v>2183314</v>
      </c>
      <c r="AF26" s="8" t="s">
        <v>111</v>
      </c>
      <c r="AG26" s="9">
        <f t="shared" ref="AG26" si="326">AG64</f>
        <v>7352796</v>
      </c>
      <c r="AH26" s="8" t="s">
        <v>111</v>
      </c>
      <c r="AI26" s="9">
        <f t="shared" ref="AI26" si="327">AI64</f>
        <v>1198109</v>
      </c>
      <c r="AJ26" s="8" t="s">
        <v>111</v>
      </c>
      <c r="AK26" s="9">
        <f t="shared" ref="AK26" si="328">AK64</f>
        <v>2016507</v>
      </c>
      <c r="AL26" s="8" t="s">
        <v>111</v>
      </c>
      <c r="AM26" s="9">
        <f t="shared" ref="AM26" si="329">AM64</f>
        <v>419717</v>
      </c>
      <c r="AN26" s="8" t="s">
        <v>111</v>
      </c>
      <c r="AO26" s="9">
        <f t="shared" ref="AO26" si="330">AO64</f>
        <v>28719</v>
      </c>
      <c r="AP26" s="8" t="s">
        <v>111</v>
      </c>
      <c r="AQ26" s="9">
        <f t="shared" ref="AQ26" si="331">AQ64</f>
        <v>383496</v>
      </c>
      <c r="AR26" s="8" t="s">
        <v>111</v>
      </c>
      <c r="AS26" s="9">
        <f t="shared" ref="AS26" si="332">AS64</f>
        <v>274182</v>
      </c>
      <c r="AT26" s="8" t="s">
        <v>111</v>
      </c>
      <c r="AU26" s="9">
        <f t="shared" ref="AU26" si="333">AU64</f>
        <v>18146</v>
      </c>
      <c r="AV26" s="8" t="s">
        <v>111</v>
      </c>
      <c r="AW26" s="9">
        <f t="shared" ref="AW26" si="334">AW64</f>
        <v>48527</v>
      </c>
      <c r="AX26" s="8" t="s">
        <v>111</v>
      </c>
      <c r="AY26" s="9">
        <f t="shared" ref="AY26" si="335">AY64</f>
        <v>22917</v>
      </c>
      <c r="AZ26" s="8" t="s">
        <v>111</v>
      </c>
      <c r="BA26" s="9">
        <f t="shared" ref="BA26" si="336">BA64</f>
        <v>15630</v>
      </c>
    </row>
    <row r="27" spans="1:53" ht="15" x14ac:dyDescent="0.3">
      <c r="A27" s="12"/>
      <c r="B27" s="7" t="s">
        <v>165</v>
      </c>
      <c r="C27" s="6" t="s">
        <v>111</v>
      </c>
      <c r="D27" s="10" t="s">
        <v>111</v>
      </c>
      <c r="E27" s="9">
        <f t="shared" si="0"/>
        <v>20086199</v>
      </c>
      <c r="F27" s="10" t="s">
        <v>111</v>
      </c>
      <c r="G27" s="9">
        <f t="shared" ref="G27" si="337">G65</f>
        <v>251390</v>
      </c>
      <c r="H27" s="10" t="s">
        <v>111</v>
      </c>
      <c r="I27" s="9">
        <f t="shared" ref="I27" si="338">I65</f>
        <v>19834809</v>
      </c>
      <c r="J27" s="10" t="s">
        <v>111</v>
      </c>
      <c r="K27" s="9">
        <f t="shared" ref="K27" si="339">K65</f>
        <v>270795</v>
      </c>
      <c r="L27" s="10" t="s">
        <v>111</v>
      </c>
      <c r="M27" s="9">
        <f t="shared" ref="M27" si="340">M65</f>
        <v>188</v>
      </c>
      <c r="N27" s="10" t="s">
        <v>111</v>
      </c>
      <c r="O27" s="9">
        <f t="shared" ref="O27" si="341">O65</f>
        <v>139200</v>
      </c>
      <c r="P27" s="10" t="s">
        <v>111</v>
      </c>
      <c r="Q27" s="9">
        <f t="shared" ref="Q27" si="342">Q65</f>
        <v>1302089</v>
      </c>
      <c r="R27" s="10" t="s">
        <v>111</v>
      </c>
      <c r="S27" s="9">
        <f t="shared" ref="S27" si="343">S65</f>
        <v>41420</v>
      </c>
      <c r="T27" s="10" t="s">
        <v>111</v>
      </c>
      <c r="U27" s="9">
        <f t="shared" ref="U27" si="344">U65</f>
        <v>25978</v>
      </c>
      <c r="V27" s="10" t="s">
        <v>111</v>
      </c>
      <c r="W27" s="9">
        <f t="shared" ref="W27" si="345">W65</f>
        <v>15442</v>
      </c>
      <c r="X27" s="10" t="s">
        <v>111</v>
      </c>
      <c r="Y27" s="9">
        <f t="shared" ref="Y27" si="346">Y65</f>
        <v>979122</v>
      </c>
      <c r="Z27" s="10" t="s">
        <v>111</v>
      </c>
      <c r="AA27" s="9">
        <f t="shared" ref="AA27" si="347">AA65</f>
        <v>106392</v>
      </c>
      <c r="AB27" s="10" t="s">
        <v>111</v>
      </c>
      <c r="AC27" s="9">
        <f t="shared" ref="AC27" si="348">AC65</f>
        <v>1906389</v>
      </c>
      <c r="AD27" s="10" t="s">
        <v>111</v>
      </c>
      <c r="AE27" s="9">
        <f t="shared" ref="AE27" si="349">AE65</f>
        <v>518206</v>
      </c>
      <c r="AF27" s="10" t="s">
        <v>111</v>
      </c>
      <c r="AG27" s="9">
        <f t="shared" ref="AG27" si="350">AG65</f>
        <v>928823</v>
      </c>
      <c r="AH27" s="10" t="s">
        <v>111</v>
      </c>
      <c r="AI27" s="9">
        <f t="shared" ref="AI27" si="351">AI65</f>
        <v>10551594</v>
      </c>
      <c r="AJ27" s="10" t="s">
        <v>111</v>
      </c>
      <c r="AK27" s="9">
        <f t="shared" ref="AK27" si="352">AK65</f>
        <v>717758</v>
      </c>
      <c r="AL27" s="10" t="s">
        <v>111</v>
      </c>
      <c r="AM27" s="9">
        <f t="shared" ref="AM27" si="353">AM65</f>
        <v>1378124</v>
      </c>
      <c r="AN27" s="10" t="s">
        <v>111</v>
      </c>
      <c r="AO27" s="9">
        <f t="shared" ref="AO27" si="354">AO65</f>
        <v>192242</v>
      </c>
      <c r="AP27" s="10" t="s">
        <v>111</v>
      </c>
      <c r="AQ27" s="9">
        <f t="shared" ref="AQ27" si="355">AQ65</f>
        <v>334687</v>
      </c>
      <c r="AR27" s="10" t="s">
        <v>111</v>
      </c>
      <c r="AS27" s="9">
        <f t="shared" ref="AS27" si="356">AS65</f>
        <v>317130</v>
      </c>
      <c r="AT27" s="10" t="s">
        <v>111</v>
      </c>
      <c r="AU27" s="9">
        <f t="shared" ref="AU27" si="357">AU65</f>
        <v>54469</v>
      </c>
      <c r="AV27" s="10" t="s">
        <v>111</v>
      </c>
      <c r="AW27" s="9">
        <f t="shared" ref="AW27" si="358">AW65</f>
        <v>33614</v>
      </c>
      <c r="AX27" s="10" t="s">
        <v>111</v>
      </c>
      <c r="AY27" s="9">
        <f t="shared" ref="AY27" si="359">AY65</f>
        <v>35598</v>
      </c>
      <c r="AZ27" s="10" t="s">
        <v>111</v>
      </c>
      <c r="BA27" s="9">
        <f t="shared" ref="BA27" si="360">BA65</f>
        <v>26970</v>
      </c>
    </row>
    <row r="28" spans="1:53" ht="15" x14ac:dyDescent="0.3">
      <c r="A28" s="12"/>
      <c r="B28" s="7" t="s">
        <v>166</v>
      </c>
      <c r="C28" s="6" t="s">
        <v>111</v>
      </c>
      <c r="D28" s="8" t="s">
        <v>111</v>
      </c>
      <c r="E28" s="9">
        <f t="shared" si="0"/>
        <v>45904770</v>
      </c>
      <c r="F28" s="8" t="s">
        <v>111</v>
      </c>
      <c r="G28" s="9">
        <f t="shared" ref="G28" si="361">G66</f>
        <v>171276</v>
      </c>
      <c r="H28" s="8" t="s">
        <v>111</v>
      </c>
      <c r="I28" s="9">
        <f t="shared" ref="I28" si="362">I66</f>
        <v>45733494</v>
      </c>
      <c r="J28" s="8" t="s">
        <v>111</v>
      </c>
      <c r="K28" s="9">
        <f t="shared" ref="K28" si="363">K66</f>
        <v>570631</v>
      </c>
      <c r="L28" s="8" t="s">
        <v>111</v>
      </c>
      <c r="M28" s="9">
        <f t="shared" ref="M28" si="364">M66</f>
        <v>10988</v>
      </c>
      <c r="N28" s="8" t="s">
        <v>111</v>
      </c>
      <c r="O28" s="9">
        <f t="shared" ref="O28" si="365">O66</f>
        <v>145572</v>
      </c>
      <c r="P28" s="8" t="s">
        <v>111</v>
      </c>
      <c r="Q28" s="9">
        <f t="shared" ref="Q28" si="366">Q66</f>
        <v>1827023</v>
      </c>
      <c r="R28" s="8" t="s">
        <v>111</v>
      </c>
      <c r="S28" s="9">
        <f t="shared" ref="S28" si="367">S66</f>
        <v>49974</v>
      </c>
      <c r="T28" s="8" t="s">
        <v>111</v>
      </c>
      <c r="U28" s="9">
        <f t="shared" ref="U28" si="368">U66</f>
        <v>15165</v>
      </c>
      <c r="V28" s="8" t="s">
        <v>111</v>
      </c>
      <c r="W28" s="9">
        <f t="shared" ref="W28" si="369">W66</f>
        <v>34809</v>
      </c>
      <c r="X28" s="8" t="s">
        <v>111</v>
      </c>
      <c r="Y28" s="9">
        <f t="shared" ref="Y28" si="370">Y66</f>
        <v>1271466</v>
      </c>
      <c r="Z28" s="8" t="s">
        <v>111</v>
      </c>
      <c r="AA28" s="9">
        <f t="shared" ref="AA28" si="371">AA66</f>
        <v>207041</v>
      </c>
      <c r="AB28" s="8" t="s">
        <v>111</v>
      </c>
      <c r="AC28" s="9">
        <f t="shared" ref="AC28" si="372">AC66</f>
        <v>1154628</v>
      </c>
      <c r="AD28" s="8" t="s">
        <v>111</v>
      </c>
      <c r="AE28" s="9">
        <f t="shared" ref="AE28" si="373">AE66</f>
        <v>2022640</v>
      </c>
      <c r="AF28" s="8" t="s">
        <v>111</v>
      </c>
      <c r="AG28" s="9">
        <f t="shared" ref="AG28" si="374">AG66</f>
        <v>1105103</v>
      </c>
      <c r="AH28" s="8" t="s">
        <v>111</v>
      </c>
      <c r="AI28" s="9">
        <f t="shared" ref="AI28" si="375">AI66</f>
        <v>582017</v>
      </c>
      <c r="AJ28" s="8" t="s">
        <v>111</v>
      </c>
      <c r="AK28" s="9">
        <f t="shared" ref="AK28" si="376">AK66</f>
        <v>30233581</v>
      </c>
      <c r="AL28" s="8" t="s">
        <v>111</v>
      </c>
      <c r="AM28" s="9">
        <f t="shared" ref="AM28" si="377">AM66</f>
        <v>1474251</v>
      </c>
      <c r="AN28" s="8" t="s">
        <v>111</v>
      </c>
      <c r="AO28" s="9">
        <f t="shared" ref="AO28" si="378">AO66</f>
        <v>216448</v>
      </c>
      <c r="AP28" s="8" t="s">
        <v>111</v>
      </c>
      <c r="AQ28" s="9">
        <f t="shared" ref="AQ28" si="379">AQ66</f>
        <v>3220106</v>
      </c>
      <c r="AR28" s="8" t="s">
        <v>111</v>
      </c>
      <c r="AS28" s="9">
        <f t="shared" ref="AS28" si="380">AS66</f>
        <v>701474</v>
      </c>
      <c r="AT28" s="8" t="s">
        <v>111</v>
      </c>
      <c r="AU28" s="9">
        <f t="shared" ref="AU28" si="381">AU66</f>
        <v>561480</v>
      </c>
      <c r="AV28" s="8" t="s">
        <v>111</v>
      </c>
      <c r="AW28" s="9">
        <f t="shared" ref="AW28" si="382">AW66</f>
        <v>151248</v>
      </c>
      <c r="AX28" s="8" t="s">
        <v>111</v>
      </c>
      <c r="AY28" s="9">
        <f t="shared" ref="AY28" si="383">AY66</f>
        <v>170089</v>
      </c>
      <c r="AZ28" s="8" t="s">
        <v>111</v>
      </c>
      <c r="BA28" s="9">
        <f t="shared" ref="BA28" si="384">BA66</f>
        <v>57734</v>
      </c>
    </row>
    <row r="29" spans="1:53" ht="15" x14ac:dyDescent="0.3">
      <c r="A29" s="12"/>
      <c r="B29" s="7" t="s">
        <v>167</v>
      </c>
      <c r="C29" s="6" t="s">
        <v>111</v>
      </c>
      <c r="D29" s="10" t="s">
        <v>111</v>
      </c>
      <c r="E29" s="9">
        <f t="shared" si="0"/>
        <v>16832575</v>
      </c>
      <c r="F29" s="10" t="s">
        <v>111</v>
      </c>
      <c r="G29" s="9">
        <f t="shared" ref="G29" si="385">G67</f>
        <v>99001</v>
      </c>
      <c r="H29" s="10" t="s">
        <v>111</v>
      </c>
      <c r="I29" s="9">
        <f t="shared" ref="I29" si="386">I67</f>
        <v>16733574</v>
      </c>
      <c r="J29" s="10" t="s">
        <v>111</v>
      </c>
      <c r="K29" s="9">
        <f t="shared" ref="K29" si="387">K67</f>
        <v>378576</v>
      </c>
      <c r="L29" s="10" t="s">
        <v>111</v>
      </c>
      <c r="M29" s="9">
        <f t="shared" ref="M29" si="388">M67</f>
        <v>5723</v>
      </c>
      <c r="N29" s="10" t="s">
        <v>111</v>
      </c>
      <c r="O29" s="9">
        <f t="shared" ref="O29" si="389">O67</f>
        <v>27534</v>
      </c>
      <c r="P29" s="10" t="s">
        <v>111</v>
      </c>
      <c r="Q29" s="9">
        <f t="shared" ref="Q29" si="390">Q67</f>
        <v>965888</v>
      </c>
      <c r="R29" s="10" t="s">
        <v>111</v>
      </c>
      <c r="S29" s="9">
        <f t="shared" ref="S29" si="391">S67</f>
        <v>29931</v>
      </c>
      <c r="T29" s="10" t="s">
        <v>111</v>
      </c>
      <c r="U29" s="9">
        <f t="shared" ref="U29" si="392">U67</f>
        <v>18441</v>
      </c>
      <c r="V29" s="10" t="s">
        <v>111</v>
      </c>
      <c r="W29" s="9">
        <f t="shared" ref="W29" si="393">W67</f>
        <v>11491</v>
      </c>
      <c r="X29" s="10" t="s">
        <v>111</v>
      </c>
      <c r="Y29" s="9">
        <f t="shared" ref="Y29" si="394">Y67</f>
        <v>508694</v>
      </c>
      <c r="Z29" s="10" t="s">
        <v>111</v>
      </c>
      <c r="AA29" s="9">
        <f t="shared" ref="AA29" si="395">AA67</f>
        <v>54108</v>
      </c>
      <c r="AB29" s="10" t="s">
        <v>111</v>
      </c>
      <c r="AC29" s="9">
        <f t="shared" ref="AC29" si="396">AC67</f>
        <v>946143</v>
      </c>
      <c r="AD29" s="10" t="s">
        <v>111</v>
      </c>
      <c r="AE29" s="9">
        <f t="shared" ref="AE29" si="397">AE67</f>
        <v>241357</v>
      </c>
      <c r="AF29" s="10" t="s">
        <v>111</v>
      </c>
      <c r="AG29" s="9">
        <f t="shared" ref="AG29" si="398">AG67</f>
        <v>278141</v>
      </c>
      <c r="AH29" s="10" t="s">
        <v>111</v>
      </c>
      <c r="AI29" s="9">
        <f t="shared" ref="AI29" si="399">AI67</f>
        <v>1032349</v>
      </c>
      <c r="AJ29" s="10" t="s">
        <v>111</v>
      </c>
      <c r="AK29" s="9">
        <f t="shared" ref="AK29" si="400">AK67</f>
        <v>2021054</v>
      </c>
      <c r="AL29" s="10" t="s">
        <v>111</v>
      </c>
      <c r="AM29" s="9">
        <f t="shared" ref="AM29" si="401">AM67</f>
        <v>7759680</v>
      </c>
      <c r="AN29" s="10" t="s">
        <v>111</v>
      </c>
      <c r="AO29" s="9">
        <f t="shared" ref="AO29" si="402">AO67</f>
        <v>389942</v>
      </c>
      <c r="AP29" s="10" t="s">
        <v>111</v>
      </c>
      <c r="AQ29" s="9">
        <f t="shared" ref="AQ29" si="403">AQ67</f>
        <v>907084</v>
      </c>
      <c r="AR29" s="10" t="s">
        <v>111</v>
      </c>
      <c r="AS29" s="9">
        <f t="shared" ref="AS29" si="404">AS67</f>
        <v>877783</v>
      </c>
      <c r="AT29" s="10" t="s">
        <v>111</v>
      </c>
      <c r="AU29" s="9">
        <f t="shared" ref="AU29" si="405">AU67</f>
        <v>215681</v>
      </c>
      <c r="AV29" s="10" t="s">
        <v>111</v>
      </c>
      <c r="AW29" s="9">
        <f t="shared" ref="AW29" si="406">AW67</f>
        <v>52258</v>
      </c>
      <c r="AX29" s="10" t="s">
        <v>111</v>
      </c>
      <c r="AY29" s="9">
        <f t="shared" ref="AY29" si="407">AY67</f>
        <v>41651</v>
      </c>
      <c r="AZ29" s="10" t="s">
        <v>111</v>
      </c>
      <c r="BA29" s="9" t="str">
        <f t="shared" ref="BA29" si="408">BA67</f>
        <v>..</v>
      </c>
    </row>
    <row r="30" spans="1:53" ht="15" x14ac:dyDescent="0.3">
      <c r="A30" s="12"/>
      <c r="B30" s="7" t="s">
        <v>168</v>
      </c>
      <c r="C30" s="6" t="s">
        <v>111</v>
      </c>
      <c r="D30" s="8" t="s">
        <v>111</v>
      </c>
      <c r="E30" s="9">
        <f t="shared" si="0"/>
        <v>3550800</v>
      </c>
      <c r="F30" s="8" t="s">
        <v>111</v>
      </c>
      <c r="G30" s="9" t="str">
        <f t="shared" ref="G30" si="409">G68</f>
        <v>..</v>
      </c>
      <c r="H30" s="8" t="s">
        <v>111</v>
      </c>
      <c r="I30" s="9">
        <f t="shared" ref="I30" si="410">I68</f>
        <v>3550800</v>
      </c>
      <c r="J30" s="8" t="s">
        <v>111</v>
      </c>
      <c r="K30" s="9">
        <f t="shared" ref="K30" si="411">K68</f>
        <v>16216</v>
      </c>
      <c r="L30" s="8" t="s">
        <v>111</v>
      </c>
      <c r="M30" s="9" t="str">
        <f t="shared" ref="M30" si="412">M68</f>
        <v>..</v>
      </c>
      <c r="N30" s="8" t="s">
        <v>111</v>
      </c>
      <c r="O30" s="9">
        <f t="shared" ref="O30" si="413">O68</f>
        <v>2408</v>
      </c>
      <c r="P30" s="8" t="s">
        <v>111</v>
      </c>
      <c r="Q30" s="9">
        <f t="shared" ref="Q30" si="414">Q68</f>
        <v>88797</v>
      </c>
      <c r="R30" s="8" t="s">
        <v>111</v>
      </c>
      <c r="S30" s="9" t="str">
        <f t="shared" ref="S30" si="415">S68</f>
        <v>..</v>
      </c>
      <c r="T30" s="8" t="s">
        <v>111</v>
      </c>
      <c r="U30" s="9" t="str">
        <f t="shared" ref="U30" si="416">U68</f>
        <v>..</v>
      </c>
      <c r="V30" s="8" t="s">
        <v>111</v>
      </c>
      <c r="W30" s="9" t="str">
        <f t="shared" ref="W30" si="417">W68</f>
        <v>..</v>
      </c>
      <c r="X30" s="8" t="s">
        <v>111</v>
      </c>
      <c r="Y30" s="9">
        <f t="shared" ref="Y30" si="418">Y68</f>
        <v>26741</v>
      </c>
      <c r="Z30" s="8" t="s">
        <v>111</v>
      </c>
      <c r="AA30" s="9" t="str">
        <f t="shared" ref="AA30" si="419">AA68</f>
        <v>..</v>
      </c>
      <c r="AB30" s="8" t="s">
        <v>111</v>
      </c>
      <c r="AC30" s="9">
        <f t="shared" ref="AC30" si="420">AC68</f>
        <v>20520</v>
      </c>
      <c r="AD30" s="8" t="s">
        <v>111</v>
      </c>
      <c r="AE30" s="9">
        <f t="shared" ref="AE30" si="421">AE68</f>
        <v>15638</v>
      </c>
      <c r="AF30" s="8" t="s">
        <v>111</v>
      </c>
      <c r="AG30" s="9">
        <f t="shared" ref="AG30" si="422">AG68</f>
        <v>17512</v>
      </c>
      <c r="AH30" s="8" t="s">
        <v>111</v>
      </c>
      <c r="AI30" s="9">
        <f t="shared" ref="AI30" si="423">AI68</f>
        <v>54167</v>
      </c>
      <c r="AJ30" s="8" t="s">
        <v>111</v>
      </c>
      <c r="AK30" s="9">
        <f t="shared" ref="AK30" si="424">AK68</f>
        <v>562683</v>
      </c>
      <c r="AL30" s="8" t="s">
        <v>111</v>
      </c>
      <c r="AM30" s="9">
        <f t="shared" ref="AM30" si="425">AM68</f>
        <v>206590</v>
      </c>
      <c r="AN30" s="8" t="s">
        <v>111</v>
      </c>
      <c r="AO30" s="9">
        <f t="shared" ref="AO30" si="426">AO68</f>
        <v>1646113</v>
      </c>
      <c r="AP30" s="8" t="s">
        <v>111</v>
      </c>
      <c r="AQ30" s="9">
        <f t="shared" ref="AQ30" si="427">AQ68</f>
        <v>500249</v>
      </c>
      <c r="AR30" s="8" t="s">
        <v>111</v>
      </c>
      <c r="AS30" s="9">
        <f t="shared" ref="AS30" si="428">AS68</f>
        <v>265524</v>
      </c>
      <c r="AT30" s="8" t="s">
        <v>111</v>
      </c>
      <c r="AU30" s="9">
        <f t="shared" ref="AU30" si="429">AU68</f>
        <v>59054</v>
      </c>
      <c r="AV30" s="8" t="s">
        <v>111</v>
      </c>
      <c r="AW30" s="9">
        <f t="shared" ref="AW30" si="430">AW68</f>
        <v>37651</v>
      </c>
      <c r="AX30" s="8" t="s">
        <v>111</v>
      </c>
      <c r="AY30" s="9">
        <f t="shared" ref="AY30" si="431">AY68</f>
        <v>30938</v>
      </c>
      <c r="AZ30" s="8" t="s">
        <v>111</v>
      </c>
      <c r="BA30" s="9" t="str">
        <f t="shared" ref="BA30" si="432">BA68</f>
        <v>..</v>
      </c>
    </row>
    <row r="31" spans="1:53" ht="15" x14ac:dyDescent="0.3">
      <c r="A31" s="12"/>
      <c r="B31" s="7" t="s">
        <v>169</v>
      </c>
      <c r="C31" s="6" t="s">
        <v>111</v>
      </c>
      <c r="D31" s="10" t="s">
        <v>111</v>
      </c>
      <c r="E31" s="9">
        <f t="shared" si="0"/>
        <v>40370817</v>
      </c>
      <c r="F31" s="10" t="s">
        <v>111</v>
      </c>
      <c r="G31" s="9">
        <f t="shared" ref="G31" si="433">G69</f>
        <v>388135</v>
      </c>
      <c r="H31" s="10" t="s">
        <v>111</v>
      </c>
      <c r="I31" s="9">
        <f t="shared" ref="I31" si="434">I69</f>
        <v>39982682</v>
      </c>
      <c r="J31" s="10" t="s">
        <v>111</v>
      </c>
      <c r="K31" s="9">
        <f t="shared" ref="K31" si="435">K69</f>
        <v>484949</v>
      </c>
      <c r="L31" s="10" t="s">
        <v>111</v>
      </c>
      <c r="M31" s="9" t="str">
        <f t="shared" ref="M31" si="436">M69</f>
        <v>..</v>
      </c>
      <c r="N31" s="10" t="s">
        <v>111</v>
      </c>
      <c r="O31" s="9">
        <f t="shared" ref="O31" si="437">O69</f>
        <v>58060</v>
      </c>
      <c r="P31" s="10" t="s">
        <v>111</v>
      </c>
      <c r="Q31" s="9">
        <f t="shared" ref="Q31" si="438">Q69</f>
        <v>1348055</v>
      </c>
      <c r="R31" s="10" t="s">
        <v>111</v>
      </c>
      <c r="S31" s="9">
        <f t="shared" ref="S31" si="439">S69</f>
        <v>20474</v>
      </c>
      <c r="T31" s="10" t="s">
        <v>111</v>
      </c>
      <c r="U31" s="9" t="str">
        <f t="shared" ref="U31" si="440">U69</f>
        <v>..</v>
      </c>
      <c r="V31" s="10" t="s">
        <v>111</v>
      </c>
      <c r="W31" s="9">
        <f t="shared" ref="W31" si="441">W69</f>
        <v>20474</v>
      </c>
      <c r="X31" s="10" t="s">
        <v>111</v>
      </c>
      <c r="Y31" s="9">
        <f t="shared" ref="Y31" si="442">Y69</f>
        <v>953388</v>
      </c>
      <c r="Z31" s="10" t="s">
        <v>111</v>
      </c>
      <c r="AA31" s="9">
        <f t="shared" ref="AA31" si="443">AA69</f>
        <v>128654</v>
      </c>
      <c r="AB31" s="10" t="s">
        <v>111</v>
      </c>
      <c r="AC31" s="9">
        <f t="shared" ref="AC31" si="444">AC69</f>
        <v>1066317</v>
      </c>
      <c r="AD31" s="10" t="s">
        <v>111</v>
      </c>
      <c r="AE31" s="9">
        <f t="shared" ref="AE31" si="445">AE69</f>
        <v>763243</v>
      </c>
      <c r="AF31" s="10" t="s">
        <v>111</v>
      </c>
      <c r="AG31" s="9">
        <f t="shared" ref="AG31" si="446">AG69</f>
        <v>422877</v>
      </c>
      <c r="AH31" s="10" t="s">
        <v>111</v>
      </c>
      <c r="AI31" s="9">
        <f t="shared" ref="AI31" si="447">AI69</f>
        <v>286679</v>
      </c>
      <c r="AJ31" s="10" t="s">
        <v>111</v>
      </c>
      <c r="AK31" s="9">
        <f t="shared" ref="AK31" si="448">AK69</f>
        <v>3064053</v>
      </c>
      <c r="AL31" s="10" t="s">
        <v>111</v>
      </c>
      <c r="AM31" s="9">
        <f t="shared" ref="AM31" si="449">AM69</f>
        <v>941947</v>
      </c>
      <c r="AN31" s="10" t="s">
        <v>111</v>
      </c>
      <c r="AO31" s="9">
        <f t="shared" ref="AO31" si="450">AO69</f>
        <v>532127</v>
      </c>
      <c r="AP31" s="10" t="s">
        <v>111</v>
      </c>
      <c r="AQ31" s="9">
        <f t="shared" ref="AQ31" si="451">AQ69</f>
        <v>24614908</v>
      </c>
      <c r="AR31" s="10" t="s">
        <v>111</v>
      </c>
      <c r="AS31" s="9">
        <f t="shared" ref="AS31" si="452">AS69</f>
        <v>2320593</v>
      </c>
      <c r="AT31" s="10" t="s">
        <v>111</v>
      </c>
      <c r="AU31" s="9">
        <f t="shared" ref="AU31" si="453">AU69</f>
        <v>1131360</v>
      </c>
      <c r="AV31" s="10" t="s">
        <v>111</v>
      </c>
      <c r="AW31" s="9">
        <f t="shared" ref="AW31" si="454">AW69</f>
        <v>1100739</v>
      </c>
      <c r="AX31" s="10" t="s">
        <v>111</v>
      </c>
      <c r="AY31" s="9">
        <f t="shared" ref="AY31" si="455">AY69</f>
        <v>699245</v>
      </c>
      <c r="AZ31" s="10" t="s">
        <v>111</v>
      </c>
      <c r="BA31" s="9">
        <f t="shared" ref="BA31" si="456">BA69</f>
        <v>45013</v>
      </c>
    </row>
    <row r="32" spans="1:53" ht="15" x14ac:dyDescent="0.3">
      <c r="A32" s="12"/>
      <c r="B32" s="7" t="s">
        <v>170</v>
      </c>
      <c r="C32" s="6" t="s">
        <v>111</v>
      </c>
      <c r="D32" s="8" t="s">
        <v>111</v>
      </c>
      <c r="E32" s="9">
        <f t="shared" si="0"/>
        <v>30057993</v>
      </c>
      <c r="F32" s="8" t="s">
        <v>111</v>
      </c>
      <c r="G32" s="9">
        <f t="shared" ref="G32" si="457">G70</f>
        <v>108187</v>
      </c>
      <c r="H32" s="8" t="s">
        <v>111</v>
      </c>
      <c r="I32" s="9">
        <f t="shared" ref="I32" si="458">I70</f>
        <v>29949806</v>
      </c>
      <c r="J32" s="8" t="s">
        <v>111</v>
      </c>
      <c r="K32" s="9">
        <f t="shared" ref="K32" si="459">K70</f>
        <v>313794</v>
      </c>
      <c r="L32" s="8" t="s">
        <v>111</v>
      </c>
      <c r="M32" s="9" t="str">
        <f t="shared" ref="M32" si="460">M70</f>
        <v>..</v>
      </c>
      <c r="N32" s="8" t="s">
        <v>111</v>
      </c>
      <c r="O32" s="9">
        <f t="shared" ref="O32" si="461">O70</f>
        <v>34929</v>
      </c>
      <c r="P32" s="8" t="s">
        <v>111</v>
      </c>
      <c r="Q32" s="9">
        <f t="shared" ref="Q32" si="462">Q70</f>
        <v>756803</v>
      </c>
      <c r="R32" s="8" t="s">
        <v>111</v>
      </c>
      <c r="S32" s="9">
        <f t="shared" ref="S32" si="463">S70</f>
        <v>67545</v>
      </c>
      <c r="T32" s="8" t="s">
        <v>111</v>
      </c>
      <c r="U32" s="9">
        <f t="shared" ref="U32" si="464">U70</f>
        <v>44449</v>
      </c>
      <c r="V32" s="8" t="s">
        <v>111</v>
      </c>
      <c r="W32" s="9">
        <f t="shared" ref="W32" si="465">W70</f>
        <v>23096</v>
      </c>
      <c r="X32" s="8" t="s">
        <v>111</v>
      </c>
      <c r="Y32" s="9">
        <f t="shared" ref="Y32" si="466">Y70</f>
        <v>714617</v>
      </c>
      <c r="Z32" s="8" t="s">
        <v>111</v>
      </c>
      <c r="AA32" s="9">
        <f t="shared" ref="AA32" si="467">AA70</f>
        <v>50500</v>
      </c>
      <c r="AB32" s="8" t="s">
        <v>111</v>
      </c>
      <c r="AC32" s="9">
        <f t="shared" ref="AC32" si="468">AC70</f>
        <v>793159</v>
      </c>
      <c r="AD32" s="8" t="s">
        <v>111</v>
      </c>
      <c r="AE32" s="9">
        <f t="shared" ref="AE32" si="469">AE70</f>
        <v>543945</v>
      </c>
      <c r="AF32" s="8" t="s">
        <v>111</v>
      </c>
      <c r="AG32" s="9">
        <f t="shared" ref="AG32" si="470">AG70</f>
        <v>139886</v>
      </c>
      <c r="AH32" s="8" t="s">
        <v>111</v>
      </c>
      <c r="AI32" s="9">
        <f t="shared" ref="AI32" si="471">AI70</f>
        <v>182400</v>
      </c>
      <c r="AJ32" s="8" t="s">
        <v>111</v>
      </c>
      <c r="AK32" s="9">
        <f t="shared" ref="AK32" si="472">AK70</f>
        <v>746004</v>
      </c>
      <c r="AL32" s="8" t="s">
        <v>111</v>
      </c>
      <c r="AM32" s="9">
        <f t="shared" ref="AM32" si="473">AM70</f>
        <v>672140</v>
      </c>
      <c r="AN32" s="8" t="s">
        <v>111</v>
      </c>
      <c r="AO32" s="9">
        <f t="shared" ref="AO32" si="474">AO70</f>
        <v>380666</v>
      </c>
      <c r="AP32" s="8" t="s">
        <v>111</v>
      </c>
      <c r="AQ32" s="9">
        <f t="shared" ref="AQ32" si="475">AQ70</f>
        <v>2534923</v>
      </c>
      <c r="AR32" s="8" t="s">
        <v>111</v>
      </c>
      <c r="AS32" s="9">
        <f t="shared" ref="AS32" si="476">AS70</f>
        <v>18276721</v>
      </c>
      <c r="AT32" s="8" t="s">
        <v>111</v>
      </c>
      <c r="AU32" s="9">
        <f t="shared" ref="AU32" si="477">AU70</f>
        <v>2314654</v>
      </c>
      <c r="AV32" s="8" t="s">
        <v>111</v>
      </c>
      <c r="AW32" s="9">
        <f t="shared" ref="AW32" si="478">AW70</f>
        <v>1112665</v>
      </c>
      <c r="AX32" s="8" t="s">
        <v>111</v>
      </c>
      <c r="AY32" s="9">
        <f t="shared" ref="AY32" si="479">AY70</f>
        <v>281527</v>
      </c>
      <c r="AZ32" s="8" t="s">
        <v>111</v>
      </c>
      <c r="BA32" s="9">
        <f t="shared" ref="BA32" si="480">BA70</f>
        <v>32929</v>
      </c>
    </row>
    <row r="33" spans="1:53" ht="15" x14ac:dyDescent="0.3">
      <c r="A33" s="12"/>
      <c r="B33" s="7" t="s">
        <v>171</v>
      </c>
      <c r="C33" s="6" t="s">
        <v>111</v>
      </c>
      <c r="D33" s="10" t="s">
        <v>111</v>
      </c>
      <c r="E33" s="9">
        <f t="shared" si="0"/>
        <v>7305832</v>
      </c>
      <c r="F33" s="10" t="s">
        <v>111</v>
      </c>
      <c r="G33" s="9">
        <f t="shared" ref="G33" si="481">G71</f>
        <v>11148</v>
      </c>
      <c r="H33" s="10" t="s">
        <v>111</v>
      </c>
      <c r="I33" s="9">
        <f t="shared" ref="I33" si="482">I71</f>
        <v>7294684</v>
      </c>
      <c r="J33" s="10" t="s">
        <v>111</v>
      </c>
      <c r="K33" s="9">
        <f t="shared" ref="K33" si="483">K71</f>
        <v>66916</v>
      </c>
      <c r="L33" s="10" t="s">
        <v>111</v>
      </c>
      <c r="M33" s="9" t="str">
        <f t="shared" ref="M33" si="484">M71</f>
        <v>..</v>
      </c>
      <c r="N33" s="10" t="s">
        <v>111</v>
      </c>
      <c r="O33" s="9" t="str">
        <f t="shared" ref="O33" si="485">O71</f>
        <v>..</v>
      </c>
      <c r="P33" s="10" t="s">
        <v>111</v>
      </c>
      <c r="Q33" s="9">
        <f t="shared" ref="Q33" si="486">Q71</f>
        <v>199837</v>
      </c>
      <c r="R33" s="10" t="s">
        <v>111</v>
      </c>
      <c r="S33" s="9">
        <f t="shared" ref="S33" si="487">S71</f>
        <v>2550</v>
      </c>
      <c r="T33" s="10" t="s">
        <v>111</v>
      </c>
      <c r="U33" s="9">
        <f t="shared" ref="U33" si="488">U71</f>
        <v>455</v>
      </c>
      <c r="V33" s="10" t="s">
        <v>111</v>
      </c>
      <c r="W33" s="9">
        <f t="shared" ref="W33" si="489">W71</f>
        <v>2095</v>
      </c>
      <c r="X33" s="10" t="s">
        <v>111</v>
      </c>
      <c r="Y33" s="9">
        <f t="shared" ref="Y33" si="490">Y71</f>
        <v>89177</v>
      </c>
      <c r="Z33" s="10" t="s">
        <v>111</v>
      </c>
      <c r="AA33" s="9">
        <f t="shared" ref="AA33" si="491">AA71</f>
        <v>28040</v>
      </c>
      <c r="AB33" s="10" t="s">
        <v>111</v>
      </c>
      <c r="AC33" s="9">
        <f t="shared" ref="AC33" si="492">AC71</f>
        <v>121265</v>
      </c>
      <c r="AD33" s="10" t="s">
        <v>111</v>
      </c>
      <c r="AE33" s="9">
        <f t="shared" ref="AE33" si="493">AE71</f>
        <v>85832</v>
      </c>
      <c r="AF33" s="10" t="s">
        <v>111</v>
      </c>
      <c r="AG33" s="9">
        <f t="shared" ref="AG33" si="494">AG71</f>
        <v>52234</v>
      </c>
      <c r="AH33" s="10" t="s">
        <v>111</v>
      </c>
      <c r="AI33" s="9">
        <f t="shared" ref="AI33" si="495">AI71</f>
        <v>111340</v>
      </c>
      <c r="AJ33" s="10" t="s">
        <v>111</v>
      </c>
      <c r="AK33" s="9">
        <f t="shared" ref="AK33" si="496">AK71</f>
        <v>291834</v>
      </c>
      <c r="AL33" s="10" t="s">
        <v>111</v>
      </c>
      <c r="AM33" s="9">
        <f t="shared" ref="AM33" si="497">AM71</f>
        <v>237128</v>
      </c>
      <c r="AN33" s="10" t="s">
        <v>111</v>
      </c>
      <c r="AO33" s="9">
        <f t="shared" ref="AO33" si="498">AO71</f>
        <v>55923</v>
      </c>
      <c r="AP33" s="10" t="s">
        <v>111</v>
      </c>
      <c r="AQ33" s="9">
        <f t="shared" ref="AQ33" si="499">AQ71</f>
        <v>1755867</v>
      </c>
      <c r="AR33" s="10" t="s">
        <v>111</v>
      </c>
      <c r="AS33" s="9">
        <f t="shared" ref="AS33" si="500">AS71</f>
        <v>1871187</v>
      </c>
      <c r="AT33" s="10" t="s">
        <v>111</v>
      </c>
      <c r="AU33" s="9">
        <f t="shared" ref="AU33" si="501">AU71</f>
        <v>1425528</v>
      </c>
      <c r="AV33" s="10" t="s">
        <v>111</v>
      </c>
      <c r="AW33" s="9">
        <f t="shared" ref="AW33" si="502">AW71</f>
        <v>830526</v>
      </c>
      <c r="AX33" s="10" t="s">
        <v>111</v>
      </c>
      <c r="AY33" s="9">
        <f t="shared" ref="AY33" si="503">AY71</f>
        <v>69501</v>
      </c>
      <c r="AZ33" s="10" t="s">
        <v>111</v>
      </c>
      <c r="BA33" s="9" t="str">
        <f t="shared" ref="BA33" si="504">BA71</f>
        <v>..</v>
      </c>
    </row>
    <row r="34" spans="1:53" ht="15" x14ac:dyDescent="0.3">
      <c r="A34" s="12"/>
      <c r="B34" s="7" t="s">
        <v>172</v>
      </c>
      <c r="C34" s="6" t="s">
        <v>111</v>
      </c>
      <c r="D34" s="8" t="s">
        <v>111</v>
      </c>
      <c r="E34" s="9">
        <f t="shared" si="0"/>
        <v>7743255</v>
      </c>
      <c r="F34" s="8" t="s">
        <v>111</v>
      </c>
      <c r="G34" s="9">
        <f t="shared" ref="G34" si="505">G72</f>
        <v>6713</v>
      </c>
      <c r="H34" s="8" t="s">
        <v>111</v>
      </c>
      <c r="I34" s="9">
        <f t="shared" ref="I34" si="506">I72</f>
        <v>7736543</v>
      </c>
      <c r="J34" s="8" t="s">
        <v>111</v>
      </c>
      <c r="K34" s="9">
        <f t="shared" ref="K34" si="507">K72</f>
        <v>44776</v>
      </c>
      <c r="L34" s="8" t="s">
        <v>111</v>
      </c>
      <c r="M34" s="9" t="str">
        <f t="shared" ref="M34" si="508">M72</f>
        <v>..</v>
      </c>
      <c r="N34" s="8" t="s">
        <v>111</v>
      </c>
      <c r="O34" s="9">
        <f t="shared" ref="O34" si="509">O72</f>
        <v>7911</v>
      </c>
      <c r="P34" s="8" t="s">
        <v>111</v>
      </c>
      <c r="Q34" s="9">
        <f t="shared" ref="Q34" si="510">Q72</f>
        <v>73510</v>
      </c>
      <c r="R34" s="8" t="s">
        <v>111</v>
      </c>
      <c r="S34" s="9" t="str">
        <f t="shared" ref="S34" si="511">S72</f>
        <v>..</v>
      </c>
      <c r="T34" s="8" t="s">
        <v>111</v>
      </c>
      <c r="U34" s="9" t="str">
        <f t="shared" ref="U34" si="512">U72</f>
        <v>..</v>
      </c>
      <c r="V34" s="8" t="s">
        <v>111</v>
      </c>
      <c r="W34" s="9" t="str">
        <f t="shared" ref="W34" si="513">W72</f>
        <v>..</v>
      </c>
      <c r="X34" s="8" t="s">
        <v>111</v>
      </c>
      <c r="Y34" s="9">
        <f t="shared" ref="Y34" si="514">Y72</f>
        <v>38271</v>
      </c>
      <c r="Z34" s="8" t="s">
        <v>111</v>
      </c>
      <c r="AA34" s="9" t="str">
        <f t="shared" ref="AA34" si="515">AA72</f>
        <v>..</v>
      </c>
      <c r="AB34" s="8" t="s">
        <v>111</v>
      </c>
      <c r="AC34" s="9">
        <f t="shared" ref="AC34" si="516">AC72</f>
        <v>34256</v>
      </c>
      <c r="AD34" s="8" t="s">
        <v>111</v>
      </c>
      <c r="AE34" s="9">
        <f t="shared" ref="AE34" si="517">AE72</f>
        <v>89528</v>
      </c>
      <c r="AF34" s="8" t="s">
        <v>111</v>
      </c>
      <c r="AG34" s="9">
        <f t="shared" ref="AG34" si="518">AG72</f>
        <v>42179</v>
      </c>
      <c r="AH34" s="8" t="s">
        <v>111</v>
      </c>
      <c r="AI34" s="9">
        <f t="shared" ref="AI34" si="519">AI72</f>
        <v>6205</v>
      </c>
      <c r="AJ34" s="8" t="s">
        <v>111</v>
      </c>
      <c r="AK34" s="9">
        <f t="shared" ref="AK34" si="520">AK72</f>
        <v>150654</v>
      </c>
      <c r="AL34" s="8" t="s">
        <v>111</v>
      </c>
      <c r="AM34" s="9">
        <f t="shared" ref="AM34" si="521">AM72</f>
        <v>234</v>
      </c>
      <c r="AN34" s="8" t="s">
        <v>111</v>
      </c>
      <c r="AO34" s="9">
        <f t="shared" ref="AO34" si="522">AO72</f>
        <v>30986</v>
      </c>
      <c r="AP34" s="8" t="s">
        <v>111</v>
      </c>
      <c r="AQ34" s="9">
        <f t="shared" ref="AQ34" si="523">AQ72</f>
        <v>632787</v>
      </c>
      <c r="AR34" s="8" t="s">
        <v>111</v>
      </c>
      <c r="AS34" s="9">
        <f t="shared" ref="AS34" si="524">AS72</f>
        <v>178385</v>
      </c>
      <c r="AT34" s="8" t="s">
        <v>111</v>
      </c>
      <c r="AU34" s="9">
        <f t="shared" ref="AU34" si="525">AU72</f>
        <v>248972</v>
      </c>
      <c r="AV34" s="8" t="s">
        <v>111</v>
      </c>
      <c r="AW34" s="9">
        <f t="shared" ref="AW34" si="526">AW72</f>
        <v>5479528</v>
      </c>
      <c r="AX34" s="8" t="s">
        <v>111</v>
      </c>
      <c r="AY34" s="9">
        <f t="shared" ref="AY34" si="527">AY72</f>
        <v>678362</v>
      </c>
      <c r="AZ34" s="8" t="s">
        <v>111</v>
      </c>
      <c r="BA34" s="9" t="str">
        <f t="shared" ref="BA34" si="528">BA72</f>
        <v>..</v>
      </c>
    </row>
    <row r="35" spans="1:53" ht="15" x14ac:dyDescent="0.3">
      <c r="A35" s="12"/>
      <c r="B35" s="7" t="s">
        <v>173</v>
      </c>
      <c r="C35" s="6" t="s">
        <v>111</v>
      </c>
      <c r="D35" s="10" t="s">
        <v>111</v>
      </c>
      <c r="E35" s="9">
        <f t="shared" si="0"/>
        <v>28071234</v>
      </c>
      <c r="F35" s="10" t="s">
        <v>111</v>
      </c>
      <c r="G35" s="9">
        <f t="shared" ref="G35" si="529">G73</f>
        <v>239116</v>
      </c>
      <c r="H35" s="10" t="s">
        <v>111</v>
      </c>
      <c r="I35" s="9">
        <f t="shared" ref="I35" si="530">I73</f>
        <v>27832118</v>
      </c>
      <c r="J35" s="10" t="s">
        <v>111</v>
      </c>
      <c r="K35" s="9">
        <f t="shared" ref="K35" si="531">K73</f>
        <v>32388</v>
      </c>
      <c r="L35" s="10" t="s">
        <v>111</v>
      </c>
      <c r="M35" s="9" t="str">
        <f t="shared" ref="M35" si="532">M73</f>
        <v>..</v>
      </c>
      <c r="N35" s="10" t="s">
        <v>111</v>
      </c>
      <c r="O35" s="9">
        <f t="shared" ref="O35" si="533">O73</f>
        <v>122959</v>
      </c>
      <c r="P35" s="10" t="s">
        <v>111</v>
      </c>
      <c r="Q35" s="9">
        <f t="shared" ref="Q35" si="534">Q73</f>
        <v>197965</v>
      </c>
      <c r="R35" s="10" t="s">
        <v>111</v>
      </c>
      <c r="S35" s="9" t="str">
        <f t="shared" ref="S35" si="535">S73</f>
        <v>..</v>
      </c>
      <c r="T35" s="10" t="s">
        <v>111</v>
      </c>
      <c r="U35" s="9" t="str">
        <f t="shared" ref="U35" si="536">U73</f>
        <v>..</v>
      </c>
      <c r="V35" s="10" t="s">
        <v>111</v>
      </c>
      <c r="W35" s="9" t="str">
        <f t="shared" ref="W35" si="537">W73</f>
        <v>..</v>
      </c>
      <c r="X35" s="10" t="s">
        <v>111</v>
      </c>
      <c r="Y35" s="9">
        <f t="shared" ref="Y35" si="538">Y73</f>
        <v>214820</v>
      </c>
      <c r="Z35" s="10" t="s">
        <v>111</v>
      </c>
      <c r="AA35" s="9">
        <f t="shared" ref="AA35" si="539">AA73</f>
        <v>19740</v>
      </c>
      <c r="AB35" s="10" t="s">
        <v>111</v>
      </c>
      <c r="AC35" s="9">
        <f t="shared" ref="AC35" si="540">AC73</f>
        <v>146955</v>
      </c>
      <c r="AD35" s="10" t="s">
        <v>111</v>
      </c>
      <c r="AE35" s="9">
        <f t="shared" ref="AE35" si="541">AE73</f>
        <v>102685</v>
      </c>
      <c r="AF35" s="10" t="s">
        <v>111</v>
      </c>
      <c r="AG35" s="9" t="str">
        <f t="shared" ref="AG35" si="542">AG73</f>
        <v>..</v>
      </c>
      <c r="AH35" s="10" t="s">
        <v>111</v>
      </c>
      <c r="AI35" s="9">
        <f t="shared" ref="AI35" si="543">AI73</f>
        <v>53155</v>
      </c>
      <c r="AJ35" s="10" t="s">
        <v>111</v>
      </c>
      <c r="AK35" s="9">
        <f t="shared" ref="AK35" si="544">AK73</f>
        <v>149247</v>
      </c>
      <c r="AL35" s="10" t="s">
        <v>111</v>
      </c>
      <c r="AM35" s="9">
        <f t="shared" ref="AM35" si="545">AM73</f>
        <v>39792</v>
      </c>
      <c r="AN35" s="10" t="s">
        <v>111</v>
      </c>
      <c r="AO35" s="9" t="str">
        <f t="shared" ref="AO35" si="546">AO73</f>
        <v>..</v>
      </c>
      <c r="AP35" s="10" t="s">
        <v>111</v>
      </c>
      <c r="AQ35" s="9">
        <f t="shared" ref="AQ35" si="547">AQ73</f>
        <v>427839</v>
      </c>
      <c r="AR35" s="10" t="s">
        <v>111</v>
      </c>
      <c r="AS35" s="9">
        <f t="shared" ref="AS35" si="548">AS73</f>
        <v>202191</v>
      </c>
      <c r="AT35" s="10" t="s">
        <v>111</v>
      </c>
      <c r="AU35" s="9">
        <f t="shared" ref="AU35" si="549">AU73</f>
        <v>47216</v>
      </c>
      <c r="AV35" s="10" t="s">
        <v>111</v>
      </c>
      <c r="AW35" s="9">
        <f t="shared" ref="AW35" si="550">AW73</f>
        <v>669771</v>
      </c>
      <c r="AX35" s="10" t="s">
        <v>111</v>
      </c>
      <c r="AY35" s="9">
        <f t="shared" ref="AY35" si="551">AY73</f>
        <v>25392766</v>
      </c>
      <c r="AZ35" s="10" t="s">
        <v>111</v>
      </c>
      <c r="BA35" s="9">
        <f t="shared" ref="BA35" si="552">BA73</f>
        <v>12628</v>
      </c>
    </row>
    <row r="36" spans="1:53" ht="15" x14ac:dyDescent="0.3">
      <c r="A36" s="21"/>
      <c r="B36" s="7" t="s">
        <v>174</v>
      </c>
      <c r="C36" s="6" t="s">
        <v>111</v>
      </c>
      <c r="D36" s="8" t="s">
        <v>111</v>
      </c>
      <c r="E36" s="9">
        <f t="shared" si="0"/>
        <v>16361177</v>
      </c>
      <c r="F36" s="8" t="s">
        <v>111</v>
      </c>
      <c r="G36" s="9">
        <f t="shared" ref="G36" si="553">G74</f>
        <v>12985</v>
      </c>
      <c r="H36" s="8" t="s">
        <v>111</v>
      </c>
      <c r="I36" s="9">
        <f t="shared" ref="I36" si="554">I74</f>
        <v>16348192</v>
      </c>
      <c r="J36" s="8" t="s">
        <v>111</v>
      </c>
      <c r="K36" s="9">
        <f t="shared" ref="K36" si="555">K74</f>
        <v>8172</v>
      </c>
      <c r="L36" s="8" t="s">
        <v>111</v>
      </c>
      <c r="M36" s="9" t="str">
        <f t="shared" ref="M36" si="556">M74</f>
        <v>..</v>
      </c>
      <c r="N36" s="8" t="s">
        <v>111</v>
      </c>
      <c r="O36" s="9">
        <f t="shared" ref="O36" si="557">O74</f>
        <v>13185</v>
      </c>
      <c r="P36" s="8" t="s">
        <v>111</v>
      </c>
      <c r="Q36" s="9">
        <f t="shared" ref="Q36" si="558">Q74</f>
        <v>46186</v>
      </c>
      <c r="R36" s="8" t="s">
        <v>111</v>
      </c>
      <c r="S36" s="9" t="str">
        <f t="shared" ref="S36" si="559">S74</f>
        <v>..</v>
      </c>
      <c r="T36" s="8" t="s">
        <v>111</v>
      </c>
      <c r="U36" s="9" t="str">
        <f t="shared" ref="U36" si="560">U74</f>
        <v>..</v>
      </c>
      <c r="V36" s="8" t="s">
        <v>111</v>
      </c>
      <c r="W36" s="9" t="str">
        <f t="shared" ref="W36" si="561">W74</f>
        <v>..</v>
      </c>
      <c r="X36" s="8" t="s">
        <v>111</v>
      </c>
      <c r="Y36" s="9">
        <f t="shared" ref="Y36" si="562">Y74</f>
        <v>102383</v>
      </c>
      <c r="Z36" s="8" t="s">
        <v>111</v>
      </c>
      <c r="AA36" s="9">
        <f t="shared" ref="AA36" si="563">AA74</f>
        <v>15</v>
      </c>
      <c r="AB36" s="8" t="s">
        <v>111</v>
      </c>
      <c r="AC36" s="9">
        <f t="shared" ref="AC36" si="564">AC74</f>
        <v>168102</v>
      </c>
      <c r="AD36" s="8" t="s">
        <v>111</v>
      </c>
      <c r="AE36" s="9">
        <f t="shared" ref="AE36" si="565">AE74</f>
        <v>3326</v>
      </c>
      <c r="AF36" s="8" t="s">
        <v>111</v>
      </c>
      <c r="AG36" s="9" t="str">
        <f t="shared" ref="AG36" si="566">AG74</f>
        <v>..</v>
      </c>
      <c r="AH36" s="8" t="s">
        <v>111</v>
      </c>
      <c r="AI36" s="9">
        <f t="shared" ref="AI36" si="567">AI74</f>
        <v>3648</v>
      </c>
      <c r="AJ36" s="8" t="s">
        <v>111</v>
      </c>
      <c r="AK36" s="9">
        <f t="shared" ref="AK36" si="568">AK74</f>
        <v>117687</v>
      </c>
      <c r="AL36" s="8" t="s">
        <v>111</v>
      </c>
      <c r="AM36" s="9" t="str">
        <f t="shared" ref="AM36" si="569">AM74</f>
        <v>..</v>
      </c>
      <c r="AN36" s="8" t="s">
        <v>111</v>
      </c>
      <c r="AO36" s="9" t="str">
        <f t="shared" ref="AO36" si="570">AO74</f>
        <v>..</v>
      </c>
      <c r="AP36" s="8" t="s">
        <v>111</v>
      </c>
      <c r="AQ36" s="9">
        <f t="shared" ref="AQ36" si="571">AQ74</f>
        <v>28294</v>
      </c>
      <c r="AR36" s="8" t="s">
        <v>111</v>
      </c>
      <c r="AS36" s="9">
        <f t="shared" ref="AS36" si="572">AS74</f>
        <v>15902</v>
      </c>
      <c r="AT36" s="8" t="s">
        <v>111</v>
      </c>
      <c r="AU36" s="9" t="str">
        <f t="shared" ref="AU36" si="573">AU74</f>
        <v>..</v>
      </c>
      <c r="AV36" s="8" t="s">
        <v>111</v>
      </c>
      <c r="AW36" s="9" t="str">
        <f t="shared" ref="AW36" si="574">AW74</f>
        <v>..</v>
      </c>
      <c r="AX36" s="8" t="s">
        <v>111</v>
      </c>
      <c r="AY36" s="9" t="str">
        <f t="shared" ref="AY36" si="575">AY74</f>
        <v>..</v>
      </c>
      <c r="AZ36" s="8" t="s">
        <v>111</v>
      </c>
      <c r="BA36" s="9">
        <f t="shared" ref="BA36" si="576">BA74</f>
        <v>15841294</v>
      </c>
    </row>
    <row r="37" spans="1:53" x14ac:dyDescent="0.25">
      <c r="A37" s="17"/>
      <c r="G37">
        <f>E12+G12</f>
        <v>994433327</v>
      </c>
      <c r="I37">
        <f>G12+I12</f>
        <v>978882560</v>
      </c>
    </row>
    <row r="39" spans="1:53" ht="23.4" x14ac:dyDescent="0.25">
      <c r="B39" s="4" t="s">
        <v>209</v>
      </c>
    </row>
    <row r="40" spans="1:53" ht="12.9" customHeight="1" x14ac:dyDescent="0.25">
      <c r="B40" s="215" t="s">
        <v>98</v>
      </c>
      <c r="C40" s="217"/>
      <c r="D40" s="218" t="s">
        <v>35</v>
      </c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  <c r="AF40" s="219"/>
      <c r="AG40" s="219"/>
      <c r="AH40" s="219"/>
      <c r="AI40" s="219"/>
      <c r="AJ40" s="219"/>
      <c r="AK40" s="219"/>
      <c r="AL40" s="219"/>
      <c r="AM40" s="219"/>
      <c r="AN40" s="219"/>
      <c r="AO40" s="219"/>
      <c r="AP40" s="219"/>
      <c r="AQ40" s="219"/>
      <c r="AR40" s="219"/>
      <c r="AS40" s="219"/>
      <c r="AT40" s="219"/>
      <c r="AU40" s="219"/>
      <c r="AV40" s="219"/>
      <c r="AW40" s="219"/>
      <c r="AX40" s="219"/>
      <c r="AY40" s="219"/>
      <c r="AZ40" s="219"/>
      <c r="BA40" s="220"/>
    </row>
    <row r="41" spans="1:53" ht="12.9" customHeight="1" x14ac:dyDescent="0.25">
      <c r="B41" s="215" t="s">
        <v>105</v>
      </c>
      <c r="C41" s="217"/>
      <c r="D41" s="218" t="s">
        <v>106</v>
      </c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20"/>
    </row>
    <row r="42" spans="1:53" ht="12.9" customHeight="1" x14ac:dyDescent="0.25">
      <c r="B42" s="215" t="s">
        <v>102</v>
      </c>
      <c r="C42" s="217"/>
      <c r="D42" s="218" t="s">
        <v>100</v>
      </c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  <c r="AL42" s="219"/>
      <c r="AM42" s="219"/>
      <c r="AN42" s="219"/>
      <c r="AO42" s="219"/>
      <c r="AP42" s="219"/>
      <c r="AQ42" s="219"/>
      <c r="AR42" s="219"/>
      <c r="AS42" s="219"/>
      <c r="AT42" s="219"/>
      <c r="AU42" s="219"/>
      <c r="AV42" s="219"/>
      <c r="AW42" s="219"/>
      <c r="AX42" s="219"/>
      <c r="AY42" s="219"/>
      <c r="AZ42" s="219"/>
      <c r="BA42" s="220"/>
    </row>
    <row r="43" spans="1:53" ht="12.9" customHeight="1" x14ac:dyDescent="0.25">
      <c r="B43" s="215" t="s">
        <v>110</v>
      </c>
      <c r="C43" s="217"/>
      <c r="D43" s="218" t="s">
        <v>115</v>
      </c>
      <c r="E43" s="219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219"/>
      <c r="AT43" s="219"/>
      <c r="AU43" s="219"/>
      <c r="AV43" s="219"/>
      <c r="AW43" s="219"/>
      <c r="AX43" s="219"/>
      <c r="AY43" s="219"/>
      <c r="AZ43" s="219"/>
      <c r="BA43" s="220"/>
    </row>
    <row r="44" spans="1:53" ht="12.9" customHeight="1" x14ac:dyDescent="0.25">
      <c r="B44" s="215" t="s">
        <v>99</v>
      </c>
      <c r="C44" s="217"/>
      <c r="D44" s="218" t="s">
        <v>100</v>
      </c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  <c r="Z44" s="219"/>
      <c r="AA44" s="219"/>
      <c r="AB44" s="219"/>
      <c r="AC44" s="219"/>
      <c r="AD44" s="219"/>
      <c r="AE44" s="219"/>
      <c r="AF44" s="219"/>
      <c r="AG44" s="219"/>
      <c r="AH44" s="219"/>
      <c r="AI44" s="219"/>
      <c r="AJ44" s="219"/>
      <c r="AK44" s="219"/>
      <c r="AL44" s="219"/>
      <c r="AM44" s="219"/>
      <c r="AN44" s="219"/>
      <c r="AO44" s="219"/>
      <c r="AP44" s="219"/>
      <c r="AQ44" s="219"/>
      <c r="AR44" s="219"/>
      <c r="AS44" s="219"/>
      <c r="AT44" s="219"/>
      <c r="AU44" s="219"/>
      <c r="AV44" s="219"/>
      <c r="AW44" s="219"/>
      <c r="AX44" s="219"/>
      <c r="AY44" s="219"/>
      <c r="AZ44" s="219"/>
      <c r="BA44" s="220"/>
    </row>
    <row r="45" spans="1:53" ht="12.9" customHeight="1" x14ac:dyDescent="0.25">
      <c r="B45" s="209" t="s">
        <v>184</v>
      </c>
      <c r="C45" s="211"/>
      <c r="D45" s="212">
        <v>2019</v>
      </c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4"/>
    </row>
    <row r="46" spans="1:53" ht="12.9" customHeight="1" x14ac:dyDescent="0.25">
      <c r="B46" s="262" t="s">
        <v>122</v>
      </c>
      <c r="C46" s="263"/>
      <c r="D46" s="258" t="s">
        <v>121</v>
      </c>
      <c r="E46" s="259"/>
      <c r="F46" s="212" t="s">
        <v>121</v>
      </c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4"/>
    </row>
    <row r="47" spans="1:53" ht="12.9" customHeight="1" x14ac:dyDescent="0.25">
      <c r="B47" s="264"/>
      <c r="C47" s="265"/>
      <c r="D47" s="268"/>
      <c r="E47" s="269"/>
      <c r="F47" s="258" t="s">
        <v>146</v>
      </c>
      <c r="G47" s="259"/>
      <c r="H47" s="258" t="s">
        <v>35</v>
      </c>
      <c r="I47" s="259"/>
      <c r="J47" s="212" t="s">
        <v>35</v>
      </c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4"/>
    </row>
    <row r="48" spans="1:53" ht="12.9" customHeight="1" x14ac:dyDescent="0.25">
      <c r="B48" s="266"/>
      <c r="C48" s="267"/>
      <c r="D48" s="260"/>
      <c r="E48" s="261"/>
      <c r="F48" s="260"/>
      <c r="G48" s="261"/>
      <c r="H48" s="260"/>
      <c r="I48" s="261"/>
      <c r="J48" s="212" t="s">
        <v>17</v>
      </c>
      <c r="K48" s="214"/>
      <c r="L48" s="212" t="s">
        <v>147</v>
      </c>
      <c r="M48" s="214"/>
      <c r="N48" s="212" t="s">
        <v>21</v>
      </c>
      <c r="O48" s="214"/>
      <c r="P48" s="212" t="s">
        <v>19</v>
      </c>
      <c r="Q48" s="214"/>
      <c r="R48" s="212" t="s">
        <v>148</v>
      </c>
      <c r="S48" s="214"/>
      <c r="T48" s="212" t="s">
        <v>149</v>
      </c>
      <c r="U48" s="214"/>
      <c r="V48" s="212" t="s">
        <v>150</v>
      </c>
      <c r="W48" s="214"/>
      <c r="X48" s="212" t="s">
        <v>20</v>
      </c>
      <c r="Y48" s="214"/>
      <c r="Z48" s="212" t="s">
        <v>38</v>
      </c>
      <c r="AA48" s="214"/>
      <c r="AB48" s="212" t="s">
        <v>39</v>
      </c>
      <c r="AC48" s="214"/>
      <c r="AD48" s="212" t="s">
        <v>22</v>
      </c>
      <c r="AE48" s="214"/>
      <c r="AF48" s="212" t="s">
        <v>23</v>
      </c>
      <c r="AG48" s="214"/>
      <c r="AH48" s="212" t="s">
        <v>24</v>
      </c>
      <c r="AI48" s="214"/>
      <c r="AJ48" s="212" t="s">
        <v>25</v>
      </c>
      <c r="AK48" s="214"/>
      <c r="AL48" s="212" t="s">
        <v>26</v>
      </c>
      <c r="AM48" s="214"/>
      <c r="AN48" s="212" t="s">
        <v>27</v>
      </c>
      <c r="AO48" s="214"/>
      <c r="AP48" s="212" t="s">
        <v>28</v>
      </c>
      <c r="AQ48" s="214"/>
      <c r="AR48" s="212" t="s">
        <v>29</v>
      </c>
      <c r="AS48" s="214"/>
      <c r="AT48" s="212" t="s">
        <v>30</v>
      </c>
      <c r="AU48" s="214"/>
      <c r="AV48" s="212" t="s">
        <v>31</v>
      </c>
      <c r="AW48" s="214"/>
      <c r="AX48" s="212" t="s">
        <v>32</v>
      </c>
      <c r="AY48" s="214"/>
      <c r="AZ48" s="212" t="s">
        <v>33</v>
      </c>
      <c r="BA48" s="214"/>
    </row>
    <row r="49" spans="2:53" ht="13.8" x14ac:dyDescent="0.3">
      <c r="B49" s="5" t="s">
        <v>120</v>
      </c>
      <c r="C49" s="6" t="s">
        <v>111</v>
      </c>
      <c r="D49" s="207" t="s">
        <v>111</v>
      </c>
      <c r="E49" s="208"/>
      <c r="F49" s="207" t="s">
        <v>111</v>
      </c>
      <c r="G49" s="208"/>
      <c r="H49" s="207" t="s">
        <v>111</v>
      </c>
      <c r="I49" s="208"/>
      <c r="J49" s="207" t="s">
        <v>111</v>
      </c>
      <c r="K49" s="208"/>
      <c r="L49" s="207" t="s">
        <v>111</v>
      </c>
      <c r="M49" s="208"/>
      <c r="N49" s="207" t="s">
        <v>111</v>
      </c>
      <c r="O49" s="208"/>
      <c r="P49" s="207" t="s">
        <v>111</v>
      </c>
      <c r="Q49" s="208"/>
      <c r="R49" s="207" t="s">
        <v>111</v>
      </c>
      <c r="S49" s="208"/>
      <c r="T49" s="207" t="s">
        <v>111</v>
      </c>
      <c r="U49" s="208"/>
      <c r="V49" s="207" t="s">
        <v>111</v>
      </c>
      <c r="W49" s="208"/>
      <c r="X49" s="207" t="s">
        <v>111</v>
      </c>
      <c r="Y49" s="208"/>
      <c r="Z49" s="207" t="s">
        <v>111</v>
      </c>
      <c r="AA49" s="208"/>
      <c r="AB49" s="207" t="s">
        <v>111</v>
      </c>
      <c r="AC49" s="208"/>
      <c r="AD49" s="207" t="s">
        <v>111</v>
      </c>
      <c r="AE49" s="208"/>
      <c r="AF49" s="207" t="s">
        <v>111</v>
      </c>
      <c r="AG49" s="208"/>
      <c r="AH49" s="207" t="s">
        <v>111</v>
      </c>
      <c r="AI49" s="208"/>
      <c r="AJ49" s="207" t="s">
        <v>111</v>
      </c>
      <c r="AK49" s="208"/>
      <c r="AL49" s="207" t="s">
        <v>111</v>
      </c>
      <c r="AM49" s="208"/>
      <c r="AN49" s="207" t="s">
        <v>111</v>
      </c>
      <c r="AO49" s="208"/>
      <c r="AP49" s="207" t="s">
        <v>111</v>
      </c>
      <c r="AQ49" s="208"/>
      <c r="AR49" s="207" t="s">
        <v>111</v>
      </c>
      <c r="AS49" s="208"/>
      <c r="AT49" s="207" t="s">
        <v>111</v>
      </c>
      <c r="AU49" s="208"/>
      <c r="AV49" s="207" t="s">
        <v>111</v>
      </c>
      <c r="AW49" s="208"/>
      <c r="AX49" s="207" t="s">
        <v>111</v>
      </c>
      <c r="AY49" s="208"/>
      <c r="AZ49" s="207" t="s">
        <v>111</v>
      </c>
      <c r="BA49" s="208"/>
    </row>
    <row r="50" spans="2:53" ht="15" x14ac:dyDescent="0.3">
      <c r="B50" s="7" t="s">
        <v>121</v>
      </c>
      <c r="C50" s="6" t="s">
        <v>111</v>
      </c>
      <c r="D50" s="8" t="s">
        <v>111</v>
      </c>
      <c r="E50" s="9">
        <v>978882560</v>
      </c>
      <c r="F50" s="8" t="s">
        <v>111</v>
      </c>
      <c r="G50" s="9">
        <v>15550767</v>
      </c>
      <c r="H50" s="8" t="s">
        <v>111</v>
      </c>
      <c r="I50" s="9">
        <v>963331793</v>
      </c>
      <c r="J50" s="8" t="s">
        <v>111</v>
      </c>
      <c r="K50" s="9">
        <v>93617036</v>
      </c>
      <c r="L50" s="8" t="s">
        <v>111</v>
      </c>
      <c r="M50" s="9">
        <v>1415194</v>
      </c>
      <c r="N50" s="8" t="s">
        <v>111</v>
      </c>
      <c r="O50" s="9">
        <v>33582600</v>
      </c>
      <c r="P50" s="8" t="s">
        <v>111</v>
      </c>
      <c r="Q50" s="9">
        <v>206755305</v>
      </c>
      <c r="R50" s="8" t="s">
        <v>111</v>
      </c>
      <c r="S50" s="9">
        <v>35588771</v>
      </c>
      <c r="T50" s="8" t="s">
        <v>111</v>
      </c>
      <c r="U50" s="9">
        <v>19451541</v>
      </c>
      <c r="V50" s="8" t="s">
        <v>111</v>
      </c>
      <c r="W50" s="9">
        <v>16137230</v>
      </c>
      <c r="X50" s="8" t="s">
        <v>111</v>
      </c>
      <c r="Y50" s="9">
        <v>148816969</v>
      </c>
      <c r="Z50" s="8" t="s">
        <v>111</v>
      </c>
      <c r="AA50" s="9">
        <v>24992820</v>
      </c>
      <c r="AB50" s="8" t="s">
        <v>111</v>
      </c>
      <c r="AC50" s="9">
        <v>116157892</v>
      </c>
      <c r="AD50" s="8" t="s">
        <v>111</v>
      </c>
      <c r="AE50" s="9">
        <v>66221783</v>
      </c>
      <c r="AF50" s="8" t="s">
        <v>111</v>
      </c>
      <c r="AG50" s="9">
        <v>14958398</v>
      </c>
      <c r="AH50" s="8" t="s">
        <v>111</v>
      </c>
      <c r="AI50" s="9">
        <v>20716820</v>
      </c>
      <c r="AJ50" s="8" t="s">
        <v>111</v>
      </c>
      <c r="AK50" s="9">
        <v>49153897</v>
      </c>
      <c r="AL50" s="8" t="s">
        <v>111</v>
      </c>
      <c r="AM50" s="9">
        <v>16311976</v>
      </c>
      <c r="AN50" s="8" t="s">
        <v>111</v>
      </c>
      <c r="AO50" s="9">
        <v>3815596</v>
      </c>
      <c r="AP50" s="8" t="s">
        <v>111</v>
      </c>
      <c r="AQ50" s="9">
        <v>40779619</v>
      </c>
      <c r="AR50" s="8" t="s">
        <v>111</v>
      </c>
      <c r="AS50" s="9">
        <v>28679814</v>
      </c>
      <c r="AT50" s="8" t="s">
        <v>111</v>
      </c>
      <c r="AU50" s="9">
        <v>6552522</v>
      </c>
      <c r="AV50" s="8" t="s">
        <v>111</v>
      </c>
      <c r="AW50" s="9">
        <v>10088232</v>
      </c>
      <c r="AX50" s="8" t="s">
        <v>111</v>
      </c>
      <c r="AY50" s="9">
        <v>28356963</v>
      </c>
      <c r="AZ50" s="8" t="s">
        <v>111</v>
      </c>
      <c r="BA50" s="9">
        <v>16769586</v>
      </c>
    </row>
    <row r="51" spans="2:53" ht="15" x14ac:dyDescent="0.3">
      <c r="B51" s="7" t="s">
        <v>151</v>
      </c>
      <c r="C51" s="6" t="s">
        <v>111</v>
      </c>
      <c r="D51" s="10" t="s">
        <v>111</v>
      </c>
      <c r="E51" s="11">
        <v>11877754</v>
      </c>
      <c r="F51" s="10" t="s">
        <v>111</v>
      </c>
      <c r="G51" s="11">
        <v>2259847</v>
      </c>
      <c r="H51" s="10" t="s">
        <v>111</v>
      </c>
      <c r="I51" s="11">
        <v>9617907</v>
      </c>
      <c r="J51" s="10" t="s">
        <v>111</v>
      </c>
      <c r="K51" s="11">
        <v>1673276</v>
      </c>
      <c r="L51" s="10" t="s">
        <v>111</v>
      </c>
      <c r="M51" s="11">
        <v>40788</v>
      </c>
      <c r="N51" s="10" t="s">
        <v>111</v>
      </c>
      <c r="O51" s="11">
        <v>459630</v>
      </c>
      <c r="P51" s="10" t="s">
        <v>111</v>
      </c>
      <c r="Q51" s="11">
        <v>2503486</v>
      </c>
      <c r="R51" s="10" t="s">
        <v>111</v>
      </c>
      <c r="S51" s="11">
        <v>1382605</v>
      </c>
      <c r="T51" s="10" t="s">
        <v>111</v>
      </c>
      <c r="U51" s="11">
        <v>988096</v>
      </c>
      <c r="V51" s="10" t="s">
        <v>111</v>
      </c>
      <c r="W51" s="11">
        <v>394509</v>
      </c>
      <c r="X51" s="10" t="s">
        <v>111</v>
      </c>
      <c r="Y51" s="11">
        <v>1181517</v>
      </c>
      <c r="Z51" s="10" t="s">
        <v>111</v>
      </c>
      <c r="AA51" s="11">
        <v>414337</v>
      </c>
      <c r="AB51" s="10" t="s">
        <v>111</v>
      </c>
      <c r="AC51" s="11">
        <v>746362</v>
      </c>
      <c r="AD51" s="10" t="s">
        <v>111</v>
      </c>
      <c r="AE51" s="11">
        <v>197655</v>
      </c>
      <c r="AF51" s="10" t="s">
        <v>111</v>
      </c>
      <c r="AG51" s="11">
        <v>49938</v>
      </c>
      <c r="AH51" s="10" t="s">
        <v>111</v>
      </c>
      <c r="AI51" s="11">
        <v>85888</v>
      </c>
      <c r="AJ51" s="10" t="s">
        <v>111</v>
      </c>
      <c r="AK51" s="11">
        <v>147319</v>
      </c>
      <c r="AL51" s="10" t="s">
        <v>111</v>
      </c>
      <c r="AM51" s="11">
        <v>74506</v>
      </c>
      <c r="AN51" s="10" t="s">
        <v>111</v>
      </c>
      <c r="AO51" s="11" t="s">
        <v>95</v>
      </c>
      <c r="AP51" s="10" t="s">
        <v>111</v>
      </c>
      <c r="AQ51" s="11">
        <v>352744</v>
      </c>
      <c r="AR51" s="10" t="s">
        <v>111</v>
      </c>
      <c r="AS51" s="11">
        <v>137851</v>
      </c>
      <c r="AT51" s="10" t="s">
        <v>111</v>
      </c>
      <c r="AU51" s="11" t="s">
        <v>95</v>
      </c>
      <c r="AV51" s="10" t="s">
        <v>111</v>
      </c>
      <c r="AW51" s="11">
        <v>3220</v>
      </c>
      <c r="AX51" s="10" t="s">
        <v>111</v>
      </c>
      <c r="AY51" s="11">
        <v>134653</v>
      </c>
      <c r="AZ51" s="10" t="s">
        <v>111</v>
      </c>
      <c r="BA51" s="11">
        <v>32133</v>
      </c>
    </row>
    <row r="52" spans="2:53" ht="15" x14ac:dyDescent="0.3">
      <c r="B52" s="7" t="s">
        <v>152</v>
      </c>
      <c r="C52" s="6" t="s">
        <v>111</v>
      </c>
      <c r="D52" s="8" t="s">
        <v>111</v>
      </c>
      <c r="E52" s="9">
        <v>967004806</v>
      </c>
      <c r="F52" s="8" t="s">
        <v>111</v>
      </c>
      <c r="G52" s="9">
        <v>13290920</v>
      </c>
      <c r="H52" s="8" t="s">
        <v>111</v>
      </c>
      <c r="I52" s="9">
        <v>953713886</v>
      </c>
      <c r="J52" s="8" t="s">
        <v>111</v>
      </c>
      <c r="K52" s="9">
        <v>91943760</v>
      </c>
      <c r="L52" s="8" t="s">
        <v>111</v>
      </c>
      <c r="M52" s="9">
        <v>1374406</v>
      </c>
      <c r="N52" s="8" t="s">
        <v>111</v>
      </c>
      <c r="O52" s="9">
        <v>33122971</v>
      </c>
      <c r="P52" s="8" t="s">
        <v>111</v>
      </c>
      <c r="Q52" s="9">
        <v>204251818</v>
      </c>
      <c r="R52" s="8" t="s">
        <v>111</v>
      </c>
      <c r="S52" s="9">
        <v>34206166</v>
      </c>
      <c r="T52" s="8" t="s">
        <v>111</v>
      </c>
      <c r="U52" s="9">
        <v>18463446</v>
      </c>
      <c r="V52" s="8" t="s">
        <v>111</v>
      </c>
      <c r="W52" s="9">
        <v>15742721</v>
      </c>
      <c r="X52" s="8" t="s">
        <v>111</v>
      </c>
      <c r="Y52" s="9">
        <v>147635452</v>
      </c>
      <c r="Z52" s="8" t="s">
        <v>111</v>
      </c>
      <c r="AA52" s="9">
        <v>24578483</v>
      </c>
      <c r="AB52" s="8" t="s">
        <v>111</v>
      </c>
      <c r="AC52" s="9">
        <v>115411530</v>
      </c>
      <c r="AD52" s="8" t="s">
        <v>111</v>
      </c>
      <c r="AE52" s="9">
        <v>66024128</v>
      </c>
      <c r="AF52" s="8" t="s">
        <v>111</v>
      </c>
      <c r="AG52" s="9">
        <v>14908460</v>
      </c>
      <c r="AH52" s="8" t="s">
        <v>111</v>
      </c>
      <c r="AI52" s="9">
        <v>20630933</v>
      </c>
      <c r="AJ52" s="8" t="s">
        <v>111</v>
      </c>
      <c r="AK52" s="9">
        <v>49006579</v>
      </c>
      <c r="AL52" s="8" t="s">
        <v>111</v>
      </c>
      <c r="AM52" s="9">
        <v>16237470</v>
      </c>
      <c r="AN52" s="8" t="s">
        <v>111</v>
      </c>
      <c r="AO52" s="9">
        <v>3815596</v>
      </c>
      <c r="AP52" s="8" t="s">
        <v>111</v>
      </c>
      <c r="AQ52" s="9">
        <v>40426875</v>
      </c>
      <c r="AR52" s="8" t="s">
        <v>111</v>
      </c>
      <c r="AS52" s="9">
        <v>28541962</v>
      </c>
      <c r="AT52" s="8" t="s">
        <v>111</v>
      </c>
      <c r="AU52" s="9">
        <v>6552522</v>
      </c>
      <c r="AV52" s="8" t="s">
        <v>111</v>
      </c>
      <c r="AW52" s="9">
        <v>10085012</v>
      </c>
      <c r="AX52" s="8" t="s">
        <v>111</v>
      </c>
      <c r="AY52" s="9">
        <v>28222309</v>
      </c>
      <c r="AZ52" s="8" t="s">
        <v>111</v>
      </c>
      <c r="BA52" s="9">
        <v>16737453</v>
      </c>
    </row>
    <row r="53" spans="2:53" ht="15" x14ac:dyDescent="0.3">
      <c r="B53" s="7" t="s">
        <v>153</v>
      </c>
      <c r="C53" s="6" t="s">
        <v>111</v>
      </c>
      <c r="D53" s="10" t="s">
        <v>111</v>
      </c>
      <c r="E53" s="11">
        <v>94759210</v>
      </c>
      <c r="F53" s="10" t="s">
        <v>111</v>
      </c>
      <c r="G53" s="11">
        <v>2587373</v>
      </c>
      <c r="H53" s="10" t="s">
        <v>111</v>
      </c>
      <c r="I53" s="11">
        <v>92171837</v>
      </c>
      <c r="J53" s="10" t="s">
        <v>111</v>
      </c>
      <c r="K53" s="11">
        <v>59402868</v>
      </c>
      <c r="L53" s="10" t="s">
        <v>111</v>
      </c>
      <c r="M53" s="11">
        <v>551201</v>
      </c>
      <c r="N53" s="10" t="s">
        <v>111</v>
      </c>
      <c r="O53" s="11">
        <v>5944494</v>
      </c>
      <c r="P53" s="10" t="s">
        <v>111</v>
      </c>
      <c r="Q53" s="11">
        <v>15458215</v>
      </c>
      <c r="R53" s="10" t="s">
        <v>111</v>
      </c>
      <c r="S53" s="11">
        <v>293883</v>
      </c>
      <c r="T53" s="10" t="s">
        <v>111</v>
      </c>
      <c r="U53" s="11">
        <v>105232</v>
      </c>
      <c r="V53" s="10" t="s">
        <v>111</v>
      </c>
      <c r="W53" s="11">
        <v>188651</v>
      </c>
      <c r="X53" s="10" t="s">
        <v>111</v>
      </c>
      <c r="Y53" s="11">
        <v>2832841</v>
      </c>
      <c r="Z53" s="10" t="s">
        <v>111</v>
      </c>
      <c r="AA53" s="11">
        <v>284703</v>
      </c>
      <c r="AB53" s="10" t="s">
        <v>111</v>
      </c>
      <c r="AC53" s="11">
        <v>3150760</v>
      </c>
      <c r="AD53" s="10" t="s">
        <v>111</v>
      </c>
      <c r="AE53" s="11">
        <v>1602540</v>
      </c>
      <c r="AF53" s="10" t="s">
        <v>111</v>
      </c>
      <c r="AG53" s="11">
        <v>339761</v>
      </c>
      <c r="AH53" s="10" t="s">
        <v>111</v>
      </c>
      <c r="AI53" s="11">
        <v>300849</v>
      </c>
      <c r="AJ53" s="10" t="s">
        <v>111</v>
      </c>
      <c r="AK53" s="11">
        <v>770976</v>
      </c>
      <c r="AL53" s="10" t="s">
        <v>111</v>
      </c>
      <c r="AM53" s="11">
        <v>189721</v>
      </c>
      <c r="AN53" s="10" t="s">
        <v>111</v>
      </c>
      <c r="AO53" s="11">
        <v>12776</v>
      </c>
      <c r="AP53" s="10" t="s">
        <v>111</v>
      </c>
      <c r="AQ53" s="11">
        <v>566864</v>
      </c>
      <c r="AR53" s="10" t="s">
        <v>111</v>
      </c>
      <c r="AS53" s="11">
        <v>189470</v>
      </c>
      <c r="AT53" s="10" t="s">
        <v>111</v>
      </c>
      <c r="AU53" s="11">
        <v>53550</v>
      </c>
      <c r="AV53" s="10" t="s">
        <v>111</v>
      </c>
      <c r="AW53" s="11">
        <v>57979</v>
      </c>
      <c r="AX53" s="10" t="s">
        <v>111</v>
      </c>
      <c r="AY53" s="11">
        <v>70963</v>
      </c>
      <c r="AZ53" s="10" t="s">
        <v>111</v>
      </c>
      <c r="BA53" s="11">
        <v>97423</v>
      </c>
    </row>
    <row r="54" spans="2:53" ht="15" x14ac:dyDescent="0.3">
      <c r="B54" s="7" t="s">
        <v>154</v>
      </c>
      <c r="C54" s="6" t="s">
        <v>111</v>
      </c>
      <c r="D54" s="8" t="s">
        <v>111</v>
      </c>
      <c r="E54" s="9">
        <v>1233621</v>
      </c>
      <c r="F54" s="8" t="s">
        <v>111</v>
      </c>
      <c r="G54" s="9">
        <v>116553</v>
      </c>
      <c r="H54" s="8" t="s">
        <v>111</v>
      </c>
      <c r="I54" s="9">
        <v>1117068</v>
      </c>
      <c r="J54" s="8" t="s">
        <v>111</v>
      </c>
      <c r="K54" s="9">
        <v>461379</v>
      </c>
      <c r="L54" s="8" t="s">
        <v>111</v>
      </c>
      <c r="M54" s="9">
        <v>413769</v>
      </c>
      <c r="N54" s="8" t="s">
        <v>111</v>
      </c>
      <c r="O54" s="9" t="s">
        <v>95</v>
      </c>
      <c r="P54" s="8" t="s">
        <v>111</v>
      </c>
      <c r="Q54" s="9">
        <v>179789</v>
      </c>
      <c r="R54" s="8" t="s">
        <v>111</v>
      </c>
      <c r="S54" s="9">
        <v>11733</v>
      </c>
      <c r="T54" s="8" t="s">
        <v>111</v>
      </c>
      <c r="U54" s="9" t="s">
        <v>95</v>
      </c>
      <c r="V54" s="8" t="s">
        <v>111</v>
      </c>
      <c r="W54" s="9">
        <v>11733</v>
      </c>
      <c r="X54" s="8" t="s">
        <v>111</v>
      </c>
      <c r="Y54" s="9">
        <v>12533</v>
      </c>
      <c r="Z54" s="8" t="s">
        <v>111</v>
      </c>
      <c r="AA54" s="9" t="s">
        <v>95</v>
      </c>
      <c r="AB54" s="8" t="s">
        <v>111</v>
      </c>
      <c r="AC54" s="9">
        <v>12465</v>
      </c>
      <c r="AD54" s="8" t="s">
        <v>111</v>
      </c>
      <c r="AE54" s="9">
        <v>7143</v>
      </c>
      <c r="AF54" s="8" t="s">
        <v>111</v>
      </c>
      <c r="AG54" s="9" t="s">
        <v>95</v>
      </c>
      <c r="AH54" s="8" t="s">
        <v>111</v>
      </c>
      <c r="AI54" s="9" t="s">
        <v>95</v>
      </c>
      <c r="AJ54" s="8" t="s">
        <v>111</v>
      </c>
      <c r="AK54" s="9">
        <v>16120</v>
      </c>
      <c r="AL54" s="8" t="s">
        <v>111</v>
      </c>
      <c r="AM54" s="9" t="s">
        <v>95</v>
      </c>
      <c r="AN54" s="8" t="s">
        <v>111</v>
      </c>
      <c r="AO54" s="9" t="s">
        <v>95</v>
      </c>
      <c r="AP54" s="8" t="s">
        <v>111</v>
      </c>
      <c r="AQ54" s="9" t="s">
        <v>95</v>
      </c>
      <c r="AR54" s="8" t="s">
        <v>111</v>
      </c>
      <c r="AS54" s="9" t="s">
        <v>95</v>
      </c>
      <c r="AT54" s="8" t="s">
        <v>111</v>
      </c>
      <c r="AU54" s="9" t="s">
        <v>95</v>
      </c>
      <c r="AV54" s="8" t="s">
        <v>111</v>
      </c>
      <c r="AW54" s="9">
        <v>2137</v>
      </c>
      <c r="AX54" s="8" t="s">
        <v>111</v>
      </c>
      <c r="AY54" s="9" t="s">
        <v>95</v>
      </c>
      <c r="AZ54" s="8" t="s">
        <v>111</v>
      </c>
      <c r="BA54" s="9" t="s">
        <v>95</v>
      </c>
    </row>
    <row r="55" spans="2:53" ht="15" x14ac:dyDescent="0.3">
      <c r="B55" s="7" t="s">
        <v>155</v>
      </c>
      <c r="C55" s="6" t="s">
        <v>111</v>
      </c>
      <c r="D55" s="10" t="s">
        <v>111</v>
      </c>
      <c r="E55" s="11">
        <v>32436928</v>
      </c>
      <c r="F55" s="10" t="s">
        <v>111</v>
      </c>
      <c r="G55" s="11">
        <v>468262</v>
      </c>
      <c r="H55" s="10" t="s">
        <v>111</v>
      </c>
      <c r="I55" s="11">
        <v>31968666</v>
      </c>
      <c r="J55" s="10" t="s">
        <v>111</v>
      </c>
      <c r="K55" s="11">
        <v>6534324</v>
      </c>
      <c r="L55" s="10" t="s">
        <v>111</v>
      </c>
      <c r="M55" s="11">
        <v>122897</v>
      </c>
      <c r="N55" s="10" t="s">
        <v>111</v>
      </c>
      <c r="O55" s="11">
        <v>12466067</v>
      </c>
      <c r="P55" s="10" t="s">
        <v>111</v>
      </c>
      <c r="Q55" s="11">
        <v>6063009</v>
      </c>
      <c r="R55" s="10" t="s">
        <v>111</v>
      </c>
      <c r="S55" s="11">
        <v>86657</v>
      </c>
      <c r="T55" s="10" t="s">
        <v>111</v>
      </c>
      <c r="U55" s="11">
        <v>6913</v>
      </c>
      <c r="V55" s="10" t="s">
        <v>111</v>
      </c>
      <c r="W55" s="11">
        <v>79744</v>
      </c>
      <c r="X55" s="10" t="s">
        <v>111</v>
      </c>
      <c r="Y55" s="11">
        <v>1170144</v>
      </c>
      <c r="Z55" s="10" t="s">
        <v>111</v>
      </c>
      <c r="AA55" s="11">
        <v>84029</v>
      </c>
      <c r="AB55" s="10" t="s">
        <v>111</v>
      </c>
      <c r="AC55" s="11">
        <v>2736596</v>
      </c>
      <c r="AD55" s="10" t="s">
        <v>111</v>
      </c>
      <c r="AE55" s="11">
        <v>2102115</v>
      </c>
      <c r="AF55" s="10" t="s">
        <v>111</v>
      </c>
      <c r="AG55" s="11">
        <v>91559</v>
      </c>
      <c r="AH55" s="10" t="s">
        <v>111</v>
      </c>
      <c r="AI55" s="11">
        <v>66554</v>
      </c>
      <c r="AJ55" s="10" t="s">
        <v>111</v>
      </c>
      <c r="AK55" s="11">
        <v>312904</v>
      </c>
      <c r="AL55" s="10" t="s">
        <v>111</v>
      </c>
      <c r="AM55" s="11">
        <v>26461</v>
      </c>
      <c r="AN55" s="10" t="s">
        <v>111</v>
      </c>
      <c r="AO55" s="11" t="s">
        <v>95</v>
      </c>
      <c r="AP55" s="10" t="s">
        <v>111</v>
      </c>
      <c r="AQ55" s="11">
        <v>17093</v>
      </c>
      <c r="AR55" s="10" t="s">
        <v>111</v>
      </c>
      <c r="AS55" s="11">
        <v>4265</v>
      </c>
      <c r="AT55" s="10" t="s">
        <v>111</v>
      </c>
      <c r="AU55" s="11" t="s">
        <v>95</v>
      </c>
      <c r="AV55" s="10" t="s">
        <v>111</v>
      </c>
      <c r="AW55" s="11">
        <v>11081</v>
      </c>
      <c r="AX55" s="10" t="s">
        <v>111</v>
      </c>
      <c r="AY55" s="11">
        <v>63645</v>
      </c>
      <c r="AZ55" s="10" t="s">
        <v>111</v>
      </c>
      <c r="BA55" s="11">
        <v>9265</v>
      </c>
    </row>
    <row r="56" spans="2:53" ht="15" x14ac:dyDescent="0.3">
      <c r="B56" s="7" t="s">
        <v>156</v>
      </c>
      <c r="C56" s="6" t="s">
        <v>111</v>
      </c>
      <c r="D56" s="8" t="s">
        <v>111</v>
      </c>
      <c r="E56" s="9">
        <v>207863488</v>
      </c>
      <c r="F56" s="8" t="s">
        <v>111</v>
      </c>
      <c r="G56" s="9">
        <v>3692700</v>
      </c>
      <c r="H56" s="8" t="s">
        <v>111</v>
      </c>
      <c r="I56" s="9">
        <v>204170788</v>
      </c>
      <c r="J56" s="8" t="s">
        <v>111</v>
      </c>
      <c r="K56" s="9">
        <v>14469610</v>
      </c>
      <c r="L56" s="8" t="s">
        <v>111</v>
      </c>
      <c r="M56" s="9">
        <v>201965</v>
      </c>
      <c r="N56" s="8" t="s">
        <v>111</v>
      </c>
      <c r="O56" s="9">
        <v>7113489</v>
      </c>
      <c r="P56" s="8" t="s">
        <v>111</v>
      </c>
      <c r="Q56" s="9">
        <v>134268438</v>
      </c>
      <c r="R56" s="8" t="s">
        <v>111</v>
      </c>
      <c r="S56" s="9">
        <v>2597259</v>
      </c>
      <c r="T56" s="8" t="s">
        <v>111</v>
      </c>
      <c r="U56" s="9">
        <v>704454</v>
      </c>
      <c r="V56" s="8" t="s">
        <v>111</v>
      </c>
      <c r="W56" s="9">
        <v>1892805</v>
      </c>
      <c r="X56" s="8" t="s">
        <v>111</v>
      </c>
      <c r="Y56" s="9">
        <v>15607417</v>
      </c>
      <c r="Z56" s="8" t="s">
        <v>111</v>
      </c>
      <c r="AA56" s="9">
        <v>1831621</v>
      </c>
      <c r="AB56" s="8" t="s">
        <v>111</v>
      </c>
      <c r="AC56" s="9">
        <v>16199186</v>
      </c>
      <c r="AD56" s="8" t="s">
        <v>111</v>
      </c>
      <c r="AE56" s="9">
        <v>4110872</v>
      </c>
      <c r="AF56" s="8" t="s">
        <v>111</v>
      </c>
      <c r="AG56" s="9">
        <v>603483</v>
      </c>
      <c r="AH56" s="8" t="s">
        <v>111</v>
      </c>
      <c r="AI56" s="9">
        <v>1513209</v>
      </c>
      <c r="AJ56" s="8" t="s">
        <v>111</v>
      </c>
      <c r="AK56" s="9">
        <v>1918112</v>
      </c>
      <c r="AL56" s="8" t="s">
        <v>111</v>
      </c>
      <c r="AM56" s="9">
        <v>942102</v>
      </c>
      <c r="AN56" s="8" t="s">
        <v>111</v>
      </c>
      <c r="AO56" s="9">
        <v>87547</v>
      </c>
      <c r="AP56" s="8" t="s">
        <v>111</v>
      </c>
      <c r="AQ56" s="9">
        <v>1370437</v>
      </c>
      <c r="AR56" s="8" t="s">
        <v>111</v>
      </c>
      <c r="AS56" s="9">
        <v>775658</v>
      </c>
      <c r="AT56" s="8" t="s">
        <v>111</v>
      </c>
      <c r="AU56" s="9">
        <v>94200</v>
      </c>
      <c r="AV56" s="8" t="s">
        <v>111</v>
      </c>
      <c r="AW56" s="9">
        <v>138996</v>
      </c>
      <c r="AX56" s="8" t="s">
        <v>111</v>
      </c>
      <c r="AY56" s="9">
        <v>208816</v>
      </c>
      <c r="AZ56" s="8" t="s">
        <v>111</v>
      </c>
      <c r="BA56" s="9">
        <v>118370</v>
      </c>
    </row>
    <row r="57" spans="2:53" ht="15" x14ac:dyDescent="0.3">
      <c r="B57" s="7" t="s">
        <v>157</v>
      </c>
      <c r="C57" s="6" t="s">
        <v>111</v>
      </c>
      <c r="D57" s="10" t="s">
        <v>111</v>
      </c>
      <c r="E57" s="11">
        <v>34052778</v>
      </c>
      <c r="F57" s="10" t="s">
        <v>111</v>
      </c>
      <c r="G57" s="11">
        <v>1661414</v>
      </c>
      <c r="H57" s="10" t="s">
        <v>111</v>
      </c>
      <c r="I57" s="11">
        <v>32391364</v>
      </c>
      <c r="J57" s="10" t="s">
        <v>111</v>
      </c>
      <c r="K57" s="11">
        <v>300270</v>
      </c>
      <c r="L57" s="10" t="s">
        <v>111</v>
      </c>
      <c r="M57" s="11">
        <v>201</v>
      </c>
      <c r="N57" s="10" t="s">
        <v>111</v>
      </c>
      <c r="O57" s="11">
        <v>254818</v>
      </c>
      <c r="P57" s="10" t="s">
        <v>111</v>
      </c>
      <c r="Q57" s="11">
        <v>2143184</v>
      </c>
      <c r="R57" s="10" t="s">
        <v>111</v>
      </c>
      <c r="S57" s="11">
        <v>24915407</v>
      </c>
      <c r="T57" s="10" t="s">
        <v>111</v>
      </c>
      <c r="U57" s="11">
        <v>15053823</v>
      </c>
      <c r="V57" s="10" t="s">
        <v>111</v>
      </c>
      <c r="W57" s="11">
        <v>9861584</v>
      </c>
      <c r="X57" s="10" t="s">
        <v>111</v>
      </c>
      <c r="Y57" s="11">
        <v>2973106</v>
      </c>
      <c r="Z57" s="10" t="s">
        <v>111</v>
      </c>
      <c r="AA57" s="11">
        <v>190005</v>
      </c>
      <c r="AB57" s="10" t="s">
        <v>111</v>
      </c>
      <c r="AC57" s="11">
        <v>1041168</v>
      </c>
      <c r="AD57" s="10" t="s">
        <v>111</v>
      </c>
      <c r="AE57" s="11">
        <v>154838</v>
      </c>
      <c r="AF57" s="10" t="s">
        <v>111</v>
      </c>
      <c r="AG57" s="11">
        <v>37418</v>
      </c>
      <c r="AH57" s="10" t="s">
        <v>111</v>
      </c>
      <c r="AI57" s="11">
        <v>91581</v>
      </c>
      <c r="AJ57" s="10" t="s">
        <v>111</v>
      </c>
      <c r="AK57" s="11">
        <v>120095</v>
      </c>
      <c r="AL57" s="10" t="s">
        <v>111</v>
      </c>
      <c r="AM57" s="11">
        <v>41843</v>
      </c>
      <c r="AN57" s="10" t="s">
        <v>111</v>
      </c>
      <c r="AO57" s="11" t="s">
        <v>95</v>
      </c>
      <c r="AP57" s="10" t="s">
        <v>111</v>
      </c>
      <c r="AQ57" s="11">
        <v>42248</v>
      </c>
      <c r="AR57" s="10" t="s">
        <v>111</v>
      </c>
      <c r="AS57" s="11">
        <v>30390</v>
      </c>
      <c r="AT57" s="10" t="s">
        <v>111</v>
      </c>
      <c r="AU57" s="11">
        <v>273</v>
      </c>
      <c r="AV57" s="10" t="s">
        <v>111</v>
      </c>
      <c r="AW57" s="11">
        <v>3042</v>
      </c>
      <c r="AX57" s="10" t="s">
        <v>111</v>
      </c>
      <c r="AY57" s="11">
        <v>41489</v>
      </c>
      <c r="AZ57" s="10" t="s">
        <v>111</v>
      </c>
      <c r="BA57" s="11">
        <v>9988</v>
      </c>
    </row>
    <row r="58" spans="2:53" ht="20.399999999999999" x14ac:dyDescent="0.3">
      <c r="B58" s="7" t="s">
        <v>158</v>
      </c>
      <c r="C58" s="6" t="s">
        <v>111</v>
      </c>
      <c r="D58" s="8" t="s">
        <v>111</v>
      </c>
      <c r="E58" s="9">
        <v>17401745</v>
      </c>
      <c r="F58" s="8" t="s">
        <v>111</v>
      </c>
      <c r="G58" s="9">
        <v>1139132</v>
      </c>
      <c r="H58" s="8" t="s">
        <v>111</v>
      </c>
      <c r="I58" s="9">
        <v>16262613</v>
      </c>
      <c r="J58" s="8" t="s">
        <v>111</v>
      </c>
      <c r="K58" s="9">
        <v>100801</v>
      </c>
      <c r="L58" s="8" t="s">
        <v>111</v>
      </c>
      <c r="M58" s="9">
        <v>201</v>
      </c>
      <c r="N58" s="8" t="s">
        <v>111</v>
      </c>
      <c r="O58" s="9">
        <v>92027</v>
      </c>
      <c r="P58" s="8" t="s">
        <v>111</v>
      </c>
      <c r="Q58" s="9">
        <v>399178</v>
      </c>
      <c r="R58" s="8" t="s">
        <v>111</v>
      </c>
      <c r="S58" s="9">
        <v>14436945</v>
      </c>
      <c r="T58" s="8" t="s">
        <v>111</v>
      </c>
      <c r="U58" s="9">
        <v>13954668</v>
      </c>
      <c r="V58" s="8" t="s">
        <v>111</v>
      </c>
      <c r="W58" s="9">
        <v>482277</v>
      </c>
      <c r="X58" s="8" t="s">
        <v>111</v>
      </c>
      <c r="Y58" s="9">
        <v>866167</v>
      </c>
      <c r="Z58" s="8" t="s">
        <v>111</v>
      </c>
      <c r="AA58" s="9">
        <v>32513</v>
      </c>
      <c r="AB58" s="8" t="s">
        <v>111</v>
      </c>
      <c r="AC58" s="9">
        <v>212476</v>
      </c>
      <c r="AD58" s="8" t="s">
        <v>111</v>
      </c>
      <c r="AE58" s="9">
        <v>22684</v>
      </c>
      <c r="AF58" s="8" t="s">
        <v>111</v>
      </c>
      <c r="AG58" s="9" t="s">
        <v>95</v>
      </c>
      <c r="AH58" s="8" t="s">
        <v>111</v>
      </c>
      <c r="AI58" s="9">
        <v>14620</v>
      </c>
      <c r="AJ58" s="8" t="s">
        <v>111</v>
      </c>
      <c r="AK58" s="9">
        <v>31956</v>
      </c>
      <c r="AL58" s="8" t="s">
        <v>111</v>
      </c>
      <c r="AM58" s="9">
        <v>16864</v>
      </c>
      <c r="AN58" s="8" t="s">
        <v>111</v>
      </c>
      <c r="AO58" s="9" t="s">
        <v>95</v>
      </c>
      <c r="AP58" s="8" t="s">
        <v>111</v>
      </c>
      <c r="AQ58" s="9" t="s">
        <v>95</v>
      </c>
      <c r="AR58" s="8" t="s">
        <v>111</v>
      </c>
      <c r="AS58" s="9">
        <v>24027</v>
      </c>
      <c r="AT58" s="8" t="s">
        <v>111</v>
      </c>
      <c r="AU58" s="9">
        <v>273</v>
      </c>
      <c r="AV58" s="8" t="s">
        <v>111</v>
      </c>
      <c r="AW58" s="9" t="s">
        <v>95</v>
      </c>
      <c r="AX58" s="8" t="s">
        <v>111</v>
      </c>
      <c r="AY58" s="9">
        <v>11880</v>
      </c>
      <c r="AZ58" s="8" t="s">
        <v>111</v>
      </c>
      <c r="BA58" s="9" t="s">
        <v>95</v>
      </c>
    </row>
    <row r="59" spans="2:53" ht="15" x14ac:dyDescent="0.3">
      <c r="B59" s="7" t="s">
        <v>159</v>
      </c>
      <c r="C59" s="6" t="s">
        <v>111</v>
      </c>
      <c r="D59" s="10" t="s">
        <v>111</v>
      </c>
      <c r="E59" s="11">
        <v>16651033</v>
      </c>
      <c r="F59" s="10" t="s">
        <v>111</v>
      </c>
      <c r="G59" s="11">
        <v>522282</v>
      </c>
      <c r="H59" s="10" t="s">
        <v>111</v>
      </c>
      <c r="I59" s="11">
        <v>16128751</v>
      </c>
      <c r="J59" s="10" t="s">
        <v>111</v>
      </c>
      <c r="K59" s="11">
        <v>199469</v>
      </c>
      <c r="L59" s="10" t="s">
        <v>111</v>
      </c>
      <c r="M59" s="11" t="s">
        <v>95</v>
      </c>
      <c r="N59" s="10" t="s">
        <v>111</v>
      </c>
      <c r="O59" s="11">
        <v>162791</v>
      </c>
      <c r="P59" s="10" t="s">
        <v>111</v>
      </c>
      <c r="Q59" s="11">
        <v>1744006</v>
      </c>
      <c r="R59" s="10" t="s">
        <v>111</v>
      </c>
      <c r="S59" s="11">
        <v>10478462</v>
      </c>
      <c r="T59" s="10" t="s">
        <v>111</v>
      </c>
      <c r="U59" s="11">
        <v>1099156</v>
      </c>
      <c r="V59" s="10" t="s">
        <v>111</v>
      </c>
      <c r="W59" s="11">
        <v>9379306</v>
      </c>
      <c r="X59" s="10" t="s">
        <v>111</v>
      </c>
      <c r="Y59" s="11">
        <v>2106938</v>
      </c>
      <c r="Z59" s="10" t="s">
        <v>111</v>
      </c>
      <c r="AA59" s="11">
        <v>157492</v>
      </c>
      <c r="AB59" s="10" t="s">
        <v>111</v>
      </c>
      <c r="AC59" s="11">
        <v>828692</v>
      </c>
      <c r="AD59" s="10" t="s">
        <v>111</v>
      </c>
      <c r="AE59" s="11">
        <v>132154</v>
      </c>
      <c r="AF59" s="10" t="s">
        <v>111</v>
      </c>
      <c r="AG59" s="11">
        <v>37418</v>
      </c>
      <c r="AH59" s="10" t="s">
        <v>111</v>
      </c>
      <c r="AI59" s="11">
        <v>76960</v>
      </c>
      <c r="AJ59" s="10" t="s">
        <v>111</v>
      </c>
      <c r="AK59" s="11">
        <v>88139</v>
      </c>
      <c r="AL59" s="10" t="s">
        <v>111</v>
      </c>
      <c r="AM59" s="11">
        <v>24978</v>
      </c>
      <c r="AN59" s="10" t="s">
        <v>111</v>
      </c>
      <c r="AO59" s="11" t="s">
        <v>95</v>
      </c>
      <c r="AP59" s="10" t="s">
        <v>111</v>
      </c>
      <c r="AQ59" s="11">
        <v>42248</v>
      </c>
      <c r="AR59" s="10" t="s">
        <v>111</v>
      </c>
      <c r="AS59" s="11">
        <v>6363</v>
      </c>
      <c r="AT59" s="10" t="s">
        <v>111</v>
      </c>
      <c r="AU59" s="11" t="s">
        <v>95</v>
      </c>
      <c r="AV59" s="10" t="s">
        <v>111</v>
      </c>
      <c r="AW59" s="11">
        <v>3042</v>
      </c>
      <c r="AX59" s="10" t="s">
        <v>111</v>
      </c>
      <c r="AY59" s="11">
        <v>29609</v>
      </c>
      <c r="AZ59" s="10" t="s">
        <v>111</v>
      </c>
      <c r="BA59" s="11">
        <v>9988</v>
      </c>
    </row>
    <row r="60" spans="2:53" ht="15" x14ac:dyDescent="0.3">
      <c r="B60" s="7" t="s">
        <v>160</v>
      </c>
      <c r="C60" s="6" t="s">
        <v>111</v>
      </c>
      <c r="D60" s="8" t="s">
        <v>111</v>
      </c>
      <c r="E60" s="9">
        <v>152915783</v>
      </c>
      <c r="F60" s="8" t="s">
        <v>111</v>
      </c>
      <c r="G60" s="9">
        <v>1402928</v>
      </c>
      <c r="H60" s="8" t="s">
        <v>111</v>
      </c>
      <c r="I60" s="9">
        <v>151512855</v>
      </c>
      <c r="J60" s="8" t="s">
        <v>111</v>
      </c>
      <c r="K60" s="9">
        <v>3215860</v>
      </c>
      <c r="L60" s="8" t="s">
        <v>111</v>
      </c>
      <c r="M60" s="9">
        <v>9104</v>
      </c>
      <c r="N60" s="8" t="s">
        <v>111</v>
      </c>
      <c r="O60" s="9">
        <v>1354289</v>
      </c>
      <c r="P60" s="8" t="s">
        <v>111</v>
      </c>
      <c r="Q60" s="9">
        <v>17311235</v>
      </c>
      <c r="R60" s="8" t="s">
        <v>111</v>
      </c>
      <c r="S60" s="9">
        <v>3838418</v>
      </c>
      <c r="T60" s="8" t="s">
        <v>111</v>
      </c>
      <c r="U60" s="9">
        <v>1505649</v>
      </c>
      <c r="V60" s="8" t="s">
        <v>111</v>
      </c>
      <c r="W60" s="9">
        <v>2332769</v>
      </c>
      <c r="X60" s="8" t="s">
        <v>111</v>
      </c>
      <c r="Y60" s="9">
        <v>98957448</v>
      </c>
      <c r="Z60" s="8" t="s">
        <v>111</v>
      </c>
      <c r="AA60" s="9">
        <v>7857413</v>
      </c>
      <c r="AB60" s="8" t="s">
        <v>111</v>
      </c>
      <c r="AC60" s="9">
        <v>10783362</v>
      </c>
      <c r="AD60" s="8" t="s">
        <v>111</v>
      </c>
      <c r="AE60" s="9">
        <v>2787066</v>
      </c>
      <c r="AF60" s="8" t="s">
        <v>111</v>
      </c>
      <c r="AG60" s="9">
        <v>627651</v>
      </c>
      <c r="AH60" s="8" t="s">
        <v>111</v>
      </c>
      <c r="AI60" s="9">
        <v>1082631</v>
      </c>
      <c r="AJ60" s="8" t="s">
        <v>111</v>
      </c>
      <c r="AK60" s="9">
        <v>1342931</v>
      </c>
      <c r="AL60" s="8" t="s">
        <v>111</v>
      </c>
      <c r="AM60" s="9">
        <v>586714</v>
      </c>
      <c r="AN60" s="8" t="s">
        <v>111</v>
      </c>
      <c r="AO60" s="9">
        <v>19780</v>
      </c>
      <c r="AP60" s="8" t="s">
        <v>111</v>
      </c>
      <c r="AQ60" s="9">
        <v>754602</v>
      </c>
      <c r="AR60" s="8" t="s">
        <v>111</v>
      </c>
      <c r="AS60" s="9">
        <v>571813</v>
      </c>
      <c r="AT60" s="8" t="s">
        <v>111</v>
      </c>
      <c r="AU60" s="9">
        <v>68081</v>
      </c>
      <c r="AV60" s="8" t="s">
        <v>111</v>
      </c>
      <c r="AW60" s="9">
        <v>69903</v>
      </c>
      <c r="AX60" s="8" t="s">
        <v>111</v>
      </c>
      <c r="AY60" s="9">
        <v>179834</v>
      </c>
      <c r="AZ60" s="8" t="s">
        <v>111</v>
      </c>
      <c r="BA60" s="9">
        <v>94722</v>
      </c>
    </row>
    <row r="61" spans="2:53" ht="15" x14ac:dyDescent="0.3">
      <c r="B61" s="7" t="s">
        <v>161</v>
      </c>
      <c r="C61" s="6" t="s">
        <v>111</v>
      </c>
      <c r="D61" s="10" t="s">
        <v>111</v>
      </c>
      <c r="E61" s="11">
        <v>24518042</v>
      </c>
      <c r="F61" s="10" t="s">
        <v>111</v>
      </c>
      <c r="G61" s="11">
        <v>397643</v>
      </c>
      <c r="H61" s="10" t="s">
        <v>111</v>
      </c>
      <c r="I61" s="11">
        <v>24120398</v>
      </c>
      <c r="J61" s="10" t="s">
        <v>111</v>
      </c>
      <c r="K61" s="11">
        <v>375344</v>
      </c>
      <c r="L61" s="10" t="s">
        <v>111</v>
      </c>
      <c r="M61" s="11" t="s">
        <v>95</v>
      </c>
      <c r="N61" s="10" t="s">
        <v>111</v>
      </c>
      <c r="O61" s="11">
        <v>35429</v>
      </c>
      <c r="P61" s="10" t="s">
        <v>111</v>
      </c>
      <c r="Q61" s="11">
        <v>1694397</v>
      </c>
      <c r="R61" s="10" t="s">
        <v>111</v>
      </c>
      <c r="S61" s="11">
        <v>526718</v>
      </c>
      <c r="T61" s="10" t="s">
        <v>111</v>
      </c>
      <c r="U61" s="11">
        <v>344964</v>
      </c>
      <c r="V61" s="10" t="s">
        <v>111</v>
      </c>
      <c r="W61" s="11">
        <v>181754</v>
      </c>
      <c r="X61" s="10" t="s">
        <v>111</v>
      </c>
      <c r="Y61" s="11">
        <v>6849251</v>
      </c>
      <c r="Z61" s="10" t="s">
        <v>111</v>
      </c>
      <c r="AA61" s="11">
        <v>12537481</v>
      </c>
      <c r="AB61" s="10" t="s">
        <v>111</v>
      </c>
      <c r="AC61" s="11">
        <v>968761</v>
      </c>
      <c r="AD61" s="10" t="s">
        <v>111</v>
      </c>
      <c r="AE61" s="11">
        <v>481738</v>
      </c>
      <c r="AF61" s="10" t="s">
        <v>111</v>
      </c>
      <c r="AG61" s="11">
        <v>131867</v>
      </c>
      <c r="AH61" s="10" t="s">
        <v>111</v>
      </c>
      <c r="AI61" s="11">
        <v>97947</v>
      </c>
      <c r="AJ61" s="10" t="s">
        <v>111</v>
      </c>
      <c r="AK61" s="11">
        <v>126373</v>
      </c>
      <c r="AL61" s="10" t="s">
        <v>111</v>
      </c>
      <c r="AM61" s="11">
        <v>51224</v>
      </c>
      <c r="AN61" s="10" t="s">
        <v>111</v>
      </c>
      <c r="AO61" s="11">
        <v>18907</v>
      </c>
      <c r="AP61" s="10" t="s">
        <v>111</v>
      </c>
      <c r="AQ61" s="11">
        <v>78191</v>
      </c>
      <c r="AR61" s="10" t="s">
        <v>111</v>
      </c>
      <c r="AS61" s="11">
        <v>107514</v>
      </c>
      <c r="AT61" s="10" t="s">
        <v>111</v>
      </c>
      <c r="AU61" s="11">
        <v>32191</v>
      </c>
      <c r="AV61" s="10" t="s">
        <v>111</v>
      </c>
      <c r="AW61" s="11">
        <v>6763</v>
      </c>
      <c r="AX61" s="10" t="s">
        <v>111</v>
      </c>
      <c r="AY61" s="11" t="s">
        <v>95</v>
      </c>
      <c r="AZ61" s="10" t="s">
        <v>111</v>
      </c>
      <c r="BA61" s="11">
        <v>302</v>
      </c>
    </row>
    <row r="62" spans="2:53" ht="15" x14ac:dyDescent="0.3">
      <c r="B62" s="7" t="s">
        <v>162</v>
      </c>
      <c r="C62" s="6" t="s">
        <v>111</v>
      </c>
      <c r="D62" s="8" t="s">
        <v>111</v>
      </c>
      <c r="E62" s="9">
        <v>118183729</v>
      </c>
      <c r="F62" s="8" t="s">
        <v>111</v>
      </c>
      <c r="G62" s="9">
        <v>1082893</v>
      </c>
      <c r="H62" s="8" t="s">
        <v>111</v>
      </c>
      <c r="I62" s="9">
        <v>117100836</v>
      </c>
      <c r="J62" s="8" t="s">
        <v>111</v>
      </c>
      <c r="K62" s="9">
        <v>3429275</v>
      </c>
      <c r="L62" s="8" t="s">
        <v>111</v>
      </c>
      <c r="M62" s="9">
        <v>12239</v>
      </c>
      <c r="N62" s="8" t="s">
        <v>111</v>
      </c>
      <c r="O62" s="9">
        <v>2311430</v>
      </c>
      <c r="P62" s="8" t="s">
        <v>111</v>
      </c>
      <c r="Q62" s="9">
        <v>15175257</v>
      </c>
      <c r="R62" s="8" t="s">
        <v>111</v>
      </c>
      <c r="S62" s="9">
        <v>1369966</v>
      </c>
      <c r="T62" s="8" t="s">
        <v>111</v>
      </c>
      <c r="U62" s="9">
        <v>577560</v>
      </c>
      <c r="V62" s="8" t="s">
        <v>111</v>
      </c>
      <c r="W62" s="9">
        <v>792406</v>
      </c>
      <c r="X62" s="8" t="s">
        <v>111</v>
      </c>
      <c r="Y62" s="9">
        <v>10303135</v>
      </c>
      <c r="Z62" s="8" t="s">
        <v>111</v>
      </c>
      <c r="AA62" s="9">
        <v>913936</v>
      </c>
      <c r="AB62" s="8" t="s">
        <v>111</v>
      </c>
      <c r="AC62" s="9">
        <v>67939624</v>
      </c>
      <c r="AD62" s="8" t="s">
        <v>111</v>
      </c>
      <c r="AE62" s="9">
        <v>4942750</v>
      </c>
      <c r="AF62" s="8" t="s">
        <v>111</v>
      </c>
      <c r="AG62" s="9">
        <v>1390329</v>
      </c>
      <c r="AH62" s="8" t="s">
        <v>111</v>
      </c>
      <c r="AI62" s="9">
        <v>2559581</v>
      </c>
      <c r="AJ62" s="8" t="s">
        <v>111</v>
      </c>
      <c r="AK62" s="9">
        <v>2164344</v>
      </c>
      <c r="AL62" s="8" t="s">
        <v>111</v>
      </c>
      <c r="AM62" s="9">
        <v>863307</v>
      </c>
      <c r="AN62" s="8" t="s">
        <v>111</v>
      </c>
      <c r="AO62" s="9">
        <v>77899</v>
      </c>
      <c r="AP62" s="8" t="s">
        <v>111</v>
      </c>
      <c r="AQ62" s="9">
        <v>1573251</v>
      </c>
      <c r="AR62" s="8" t="s">
        <v>111</v>
      </c>
      <c r="AS62" s="9">
        <v>1154703</v>
      </c>
      <c r="AT62" s="8" t="s">
        <v>111</v>
      </c>
      <c r="AU62" s="9">
        <v>157645</v>
      </c>
      <c r="AV62" s="8" t="s">
        <v>111</v>
      </c>
      <c r="AW62" s="9">
        <v>214557</v>
      </c>
      <c r="AX62" s="8" t="s">
        <v>111</v>
      </c>
      <c r="AY62" s="9">
        <v>186190</v>
      </c>
      <c r="AZ62" s="8" t="s">
        <v>111</v>
      </c>
      <c r="BA62" s="9">
        <v>361418</v>
      </c>
    </row>
    <row r="63" spans="2:53" ht="15" x14ac:dyDescent="0.3">
      <c r="B63" s="7" t="s">
        <v>163</v>
      </c>
      <c r="C63" s="6" t="s">
        <v>111</v>
      </c>
      <c r="D63" s="10" t="s">
        <v>111</v>
      </c>
      <c r="E63" s="11">
        <v>67983407</v>
      </c>
      <c r="F63" s="10" t="s">
        <v>111</v>
      </c>
      <c r="G63" s="11">
        <v>538538</v>
      </c>
      <c r="H63" s="10" t="s">
        <v>111</v>
      </c>
      <c r="I63" s="11">
        <v>67444869</v>
      </c>
      <c r="J63" s="10" t="s">
        <v>111</v>
      </c>
      <c r="K63" s="11">
        <v>1355583</v>
      </c>
      <c r="L63" s="10" t="s">
        <v>111</v>
      </c>
      <c r="M63" s="11">
        <v>46132</v>
      </c>
      <c r="N63" s="10" t="s">
        <v>111</v>
      </c>
      <c r="O63" s="11">
        <v>3018247</v>
      </c>
      <c r="P63" s="10" t="s">
        <v>111</v>
      </c>
      <c r="Q63" s="11">
        <v>4781713</v>
      </c>
      <c r="R63" s="10" t="s">
        <v>111</v>
      </c>
      <c r="S63" s="11">
        <v>354231</v>
      </c>
      <c r="T63" s="10" t="s">
        <v>111</v>
      </c>
      <c r="U63" s="11">
        <v>60363</v>
      </c>
      <c r="V63" s="10" t="s">
        <v>111</v>
      </c>
      <c r="W63" s="11">
        <v>293868</v>
      </c>
      <c r="X63" s="10" t="s">
        <v>111</v>
      </c>
      <c r="Y63" s="11">
        <v>3473743</v>
      </c>
      <c r="Z63" s="10" t="s">
        <v>111</v>
      </c>
      <c r="AA63" s="11">
        <v>212210</v>
      </c>
      <c r="AB63" s="10" t="s">
        <v>111</v>
      </c>
      <c r="AC63" s="11">
        <v>4750592</v>
      </c>
      <c r="AD63" s="10" t="s">
        <v>111</v>
      </c>
      <c r="AE63" s="11">
        <v>43265353</v>
      </c>
      <c r="AF63" s="10" t="s">
        <v>111</v>
      </c>
      <c r="AG63" s="11">
        <v>1346841</v>
      </c>
      <c r="AH63" s="10" t="s">
        <v>111</v>
      </c>
      <c r="AI63" s="11">
        <v>856919</v>
      </c>
      <c r="AJ63" s="10" t="s">
        <v>111</v>
      </c>
      <c r="AK63" s="11">
        <v>2163661</v>
      </c>
      <c r="AL63" s="10" t="s">
        <v>111</v>
      </c>
      <c r="AM63" s="11">
        <v>406496</v>
      </c>
      <c r="AN63" s="10" t="s">
        <v>111</v>
      </c>
      <c r="AO63" s="11">
        <v>125522</v>
      </c>
      <c r="AP63" s="10" t="s">
        <v>111</v>
      </c>
      <c r="AQ63" s="11">
        <v>683950</v>
      </c>
      <c r="AR63" s="10" t="s">
        <v>111</v>
      </c>
      <c r="AS63" s="11">
        <v>407079</v>
      </c>
      <c r="AT63" s="10" t="s">
        <v>111</v>
      </c>
      <c r="AU63" s="11">
        <v>70022</v>
      </c>
      <c r="AV63" s="10" t="s">
        <v>111</v>
      </c>
      <c r="AW63" s="11">
        <v>64028</v>
      </c>
      <c r="AX63" s="10" t="s">
        <v>111</v>
      </c>
      <c r="AY63" s="11">
        <v>48780</v>
      </c>
      <c r="AZ63" s="10" t="s">
        <v>111</v>
      </c>
      <c r="BA63" s="11">
        <v>13766</v>
      </c>
    </row>
    <row r="64" spans="2:53" ht="15" x14ac:dyDescent="0.3">
      <c r="B64" s="7" t="s">
        <v>164</v>
      </c>
      <c r="C64" s="6" t="s">
        <v>111</v>
      </c>
      <c r="D64" s="8" t="s">
        <v>111</v>
      </c>
      <c r="E64" s="9">
        <v>16773171</v>
      </c>
      <c r="F64" s="8" t="s">
        <v>111</v>
      </c>
      <c r="G64" s="9">
        <v>54667</v>
      </c>
      <c r="H64" s="8" t="s">
        <v>111</v>
      </c>
      <c r="I64" s="9">
        <v>16718504</v>
      </c>
      <c r="J64" s="8" t="s">
        <v>111</v>
      </c>
      <c r="K64" s="9">
        <v>212034</v>
      </c>
      <c r="L64" s="8" t="s">
        <v>111</v>
      </c>
      <c r="M64" s="9" t="s">
        <v>95</v>
      </c>
      <c r="N64" s="8" t="s">
        <v>111</v>
      </c>
      <c r="O64" s="9">
        <v>72950</v>
      </c>
      <c r="P64" s="8" t="s">
        <v>111</v>
      </c>
      <c r="Q64" s="9">
        <v>370428</v>
      </c>
      <c r="R64" s="8" t="s">
        <v>111</v>
      </c>
      <c r="S64" s="9" t="s">
        <v>95</v>
      </c>
      <c r="T64" s="8" t="s">
        <v>111</v>
      </c>
      <c r="U64" s="9" t="s">
        <v>95</v>
      </c>
      <c r="V64" s="8" t="s">
        <v>111</v>
      </c>
      <c r="W64" s="9" t="s">
        <v>95</v>
      </c>
      <c r="X64" s="8" t="s">
        <v>111</v>
      </c>
      <c r="Y64" s="9">
        <v>557154</v>
      </c>
      <c r="Z64" s="8" t="s">
        <v>111</v>
      </c>
      <c r="AA64" s="9">
        <v>72596</v>
      </c>
      <c r="AB64" s="8" t="s">
        <v>111</v>
      </c>
      <c r="AC64" s="9">
        <v>1471282</v>
      </c>
      <c r="AD64" s="8" t="s">
        <v>111</v>
      </c>
      <c r="AE64" s="9">
        <v>2183314</v>
      </c>
      <c r="AF64" s="8" t="s">
        <v>111</v>
      </c>
      <c r="AG64" s="9">
        <v>7352796</v>
      </c>
      <c r="AH64" s="8" t="s">
        <v>111</v>
      </c>
      <c r="AI64" s="9">
        <v>1198109</v>
      </c>
      <c r="AJ64" s="8" t="s">
        <v>111</v>
      </c>
      <c r="AK64" s="9">
        <v>2016507</v>
      </c>
      <c r="AL64" s="8" t="s">
        <v>111</v>
      </c>
      <c r="AM64" s="9">
        <v>419717</v>
      </c>
      <c r="AN64" s="8" t="s">
        <v>111</v>
      </c>
      <c r="AO64" s="9">
        <v>28719</v>
      </c>
      <c r="AP64" s="8" t="s">
        <v>111</v>
      </c>
      <c r="AQ64" s="9">
        <v>383496</v>
      </c>
      <c r="AR64" s="8" t="s">
        <v>111</v>
      </c>
      <c r="AS64" s="9">
        <v>274182</v>
      </c>
      <c r="AT64" s="8" t="s">
        <v>111</v>
      </c>
      <c r="AU64" s="9">
        <v>18146</v>
      </c>
      <c r="AV64" s="8" t="s">
        <v>111</v>
      </c>
      <c r="AW64" s="9">
        <v>48527</v>
      </c>
      <c r="AX64" s="8" t="s">
        <v>111</v>
      </c>
      <c r="AY64" s="9">
        <v>22917</v>
      </c>
      <c r="AZ64" s="8" t="s">
        <v>111</v>
      </c>
      <c r="BA64" s="9">
        <v>15630</v>
      </c>
    </row>
    <row r="65" spans="2:53" ht="15" x14ac:dyDescent="0.3">
      <c r="B65" s="7" t="s">
        <v>165</v>
      </c>
      <c r="C65" s="6" t="s">
        <v>111</v>
      </c>
      <c r="D65" s="10" t="s">
        <v>111</v>
      </c>
      <c r="E65" s="11">
        <v>20086199</v>
      </c>
      <c r="F65" s="10" t="s">
        <v>111</v>
      </c>
      <c r="G65" s="11">
        <v>251390</v>
      </c>
      <c r="H65" s="10" t="s">
        <v>111</v>
      </c>
      <c r="I65" s="11">
        <v>19834809</v>
      </c>
      <c r="J65" s="10" t="s">
        <v>111</v>
      </c>
      <c r="K65" s="11">
        <v>270795</v>
      </c>
      <c r="L65" s="10" t="s">
        <v>111</v>
      </c>
      <c r="M65" s="11">
        <v>188</v>
      </c>
      <c r="N65" s="10" t="s">
        <v>111</v>
      </c>
      <c r="O65" s="11">
        <v>139200</v>
      </c>
      <c r="P65" s="10" t="s">
        <v>111</v>
      </c>
      <c r="Q65" s="11">
        <v>1302089</v>
      </c>
      <c r="R65" s="10" t="s">
        <v>111</v>
      </c>
      <c r="S65" s="11">
        <v>41420</v>
      </c>
      <c r="T65" s="10" t="s">
        <v>111</v>
      </c>
      <c r="U65" s="11">
        <v>25978</v>
      </c>
      <c r="V65" s="10" t="s">
        <v>111</v>
      </c>
      <c r="W65" s="11">
        <v>15442</v>
      </c>
      <c r="X65" s="10" t="s">
        <v>111</v>
      </c>
      <c r="Y65" s="11">
        <v>979122</v>
      </c>
      <c r="Z65" s="10" t="s">
        <v>111</v>
      </c>
      <c r="AA65" s="11">
        <v>106392</v>
      </c>
      <c r="AB65" s="10" t="s">
        <v>111</v>
      </c>
      <c r="AC65" s="11">
        <v>1906389</v>
      </c>
      <c r="AD65" s="10" t="s">
        <v>111</v>
      </c>
      <c r="AE65" s="11">
        <v>518206</v>
      </c>
      <c r="AF65" s="10" t="s">
        <v>111</v>
      </c>
      <c r="AG65" s="11">
        <v>928823</v>
      </c>
      <c r="AH65" s="10" t="s">
        <v>111</v>
      </c>
      <c r="AI65" s="11">
        <v>10551594</v>
      </c>
      <c r="AJ65" s="10" t="s">
        <v>111</v>
      </c>
      <c r="AK65" s="11">
        <v>717758</v>
      </c>
      <c r="AL65" s="10" t="s">
        <v>111</v>
      </c>
      <c r="AM65" s="11">
        <v>1378124</v>
      </c>
      <c r="AN65" s="10" t="s">
        <v>111</v>
      </c>
      <c r="AO65" s="11">
        <v>192242</v>
      </c>
      <c r="AP65" s="10" t="s">
        <v>111</v>
      </c>
      <c r="AQ65" s="11">
        <v>334687</v>
      </c>
      <c r="AR65" s="10" t="s">
        <v>111</v>
      </c>
      <c r="AS65" s="11">
        <v>317130</v>
      </c>
      <c r="AT65" s="10" t="s">
        <v>111</v>
      </c>
      <c r="AU65" s="11">
        <v>54469</v>
      </c>
      <c r="AV65" s="10" t="s">
        <v>111</v>
      </c>
      <c r="AW65" s="11">
        <v>33614</v>
      </c>
      <c r="AX65" s="10" t="s">
        <v>111</v>
      </c>
      <c r="AY65" s="11">
        <v>35598</v>
      </c>
      <c r="AZ65" s="10" t="s">
        <v>111</v>
      </c>
      <c r="BA65" s="11">
        <v>26970</v>
      </c>
    </row>
    <row r="66" spans="2:53" ht="15" x14ac:dyDescent="0.3">
      <c r="B66" s="7" t="s">
        <v>166</v>
      </c>
      <c r="C66" s="6" t="s">
        <v>111</v>
      </c>
      <c r="D66" s="8" t="s">
        <v>111</v>
      </c>
      <c r="E66" s="9">
        <v>45904770</v>
      </c>
      <c r="F66" s="8" t="s">
        <v>111</v>
      </c>
      <c r="G66" s="9">
        <v>171276</v>
      </c>
      <c r="H66" s="8" t="s">
        <v>111</v>
      </c>
      <c r="I66" s="9">
        <v>45733494</v>
      </c>
      <c r="J66" s="8" t="s">
        <v>111</v>
      </c>
      <c r="K66" s="9">
        <v>570631</v>
      </c>
      <c r="L66" s="8" t="s">
        <v>111</v>
      </c>
      <c r="M66" s="9">
        <v>10988</v>
      </c>
      <c r="N66" s="8" t="s">
        <v>111</v>
      </c>
      <c r="O66" s="9">
        <v>145572</v>
      </c>
      <c r="P66" s="8" t="s">
        <v>111</v>
      </c>
      <c r="Q66" s="9">
        <v>1827023</v>
      </c>
      <c r="R66" s="8" t="s">
        <v>111</v>
      </c>
      <c r="S66" s="9">
        <v>49974</v>
      </c>
      <c r="T66" s="8" t="s">
        <v>111</v>
      </c>
      <c r="U66" s="9">
        <v>15165</v>
      </c>
      <c r="V66" s="8" t="s">
        <v>111</v>
      </c>
      <c r="W66" s="9">
        <v>34809</v>
      </c>
      <c r="X66" s="8" t="s">
        <v>111</v>
      </c>
      <c r="Y66" s="9">
        <v>1271466</v>
      </c>
      <c r="Z66" s="8" t="s">
        <v>111</v>
      </c>
      <c r="AA66" s="9">
        <v>207041</v>
      </c>
      <c r="AB66" s="8" t="s">
        <v>111</v>
      </c>
      <c r="AC66" s="9">
        <v>1154628</v>
      </c>
      <c r="AD66" s="8" t="s">
        <v>111</v>
      </c>
      <c r="AE66" s="9">
        <v>2022640</v>
      </c>
      <c r="AF66" s="8" t="s">
        <v>111</v>
      </c>
      <c r="AG66" s="9">
        <v>1105103</v>
      </c>
      <c r="AH66" s="8" t="s">
        <v>111</v>
      </c>
      <c r="AI66" s="9">
        <v>582017</v>
      </c>
      <c r="AJ66" s="8" t="s">
        <v>111</v>
      </c>
      <c r="AK66" s="9">
        <v>30233581</v>
      </c>
      <c r="AL66" s="8" t="s">
        <v>111</v>
      </c>
      <c r="AM66" s="9">
        <v>1474251</v>
      </c>
      <c r="AN66" s="8" t="s">
        <v>111</v>
      </c>
      <c r="AO66" s="9">
        <v>216448</v>
      </c>
      <c r="AP66" s="8" t="s">
        <v>111</v>
      </c>
      <c r="AQ66" s="9">
        <v>3220106</v>
      </c>
      <c r="AR66" s="8" t="s">
        <v>111</v>
      </c>
      <c r="AS66" s="9">
        <v>701474</v>
      </c>
      <c r="AT66" s="8" t="s">
        <v>111</v>
      </c>
      <c r="AU66" s="9">
        <v>561480</v>
      </c>
      <c r="AV66" s="8" t="s">
        <v>111</v>
      </c>
      <c r="AW66" s="9">
        <v>151248</v>
      </c>
      <c r="AX66" s="8" t="s">
        <v>111</v>
      </c>
      <c r="AY66" s="9">
        <v>170089</v>
      </c>
      <c r="AZ66" s="8" t="s">
        <v>111</v>
      </c>
      <c r="BA66" s="9">
        <v>57734</v>
      </c>
    </row>
    <row r="67" spans="2:53" ht="15" x14ac:dyDescent="0.3">
      <c r="B67" s="7" t="s">
        <v>167</v>
      </c>
      <c r="C67" s="6" t="s">
        <v>111</v>
      </c>
      <c r="D67" s="10" t="s">
        <v>111</v>
      </c>
      <c r="E67" s="11">
        <v>16832575</v>
      </c>
      <c r="F67" s="10" t="s">
        <v>111</v>
      </c>
      <c r="G67" s="11">
        <v>99001</v>
      </c>
      <c r="H67" s="10" t="s">
        <v>111</v>
      </c>
      <c r="I67" s="11">
        <v>16733574</v>
      </c>
      <c r="J67" s="10" t="s">
        <v>111</v>
      </c>
      <c r="K67" s="11">
        <v>378576</v>
      </c>
      <c r="L67" s="10" t="s">
        <v>111</v>
      </c>
      <c r="M67" s="11">
        <v>5723</v>
      </c>
      <c r="N67" s="10" t="s">
        <v>111</v>
      </c>
      <c r="O67" s="11">
        <v>27534</v>
      </c>
      <c r="P67" s="10" t="s">
        <v>111</v>
      </c>
      <c r="Q67" s="11">
        <v>965888</v>
      </c>
      <c r="R67" s="10" t="s">
        <v>111</v>
      </c>
      <c r="S67" s="11">
        <v>29931</v>
      </c>
      <c r="T67" s="10" t="s">
        <v>111</v>
      </c>
      <c r="U67" s="11">
        <v>18441</v>
      </c>
      <c r="V67" s="10" t="s">
        <v>111</v>
      </c>
      <c r="W67" s="11">
        <v>11491</v>
      </c>
      <c r="X67" s="10" t="s">
        <v>111</v>
      </c>
      <c r="Y67" s="11">
        <v>508694</v>
      </c>
      <c r="Z67" s="10" t="s">
        <v>111</v>
      </c>
      <c r="AA67" s="11">
        <v>54108</v>
      </c>
      <c r="AB67" s="10" t="s">
        <v>111</v>
      </c>
      <c r="AC67" s="11">
        <v>946143</v>
      </c>
      <c r="AD67" s="10" t="s">
        <v>111</v>
      </c>
      <c r="AE67" s="11">
        <v>241357</v>
      </c>
      <c r="AF67" s="10" t="s">
        <v>111</v>
      </c>
      <c r="AG67" s="11">
        <v>278141</v>
      </c>
      <c r="AH67" s="10" t="s">
        <v>111</v>
      </c>
      <c r="AI67" s="11">
        <v>1032349</v>
      </c>
      <c r="AJ67" s="10" t="s">
        <v>111</v>
      </c>
      <c r="AK67" s="11">
        <v>2021054</v>
      </c>
      <c r="AL67" s="10" t="s">
        <v>111</v>
      </c>
      <c r="AM67" s="11">
        <v>7759680</v>
      </c>
      <c r="AN67" s="10" t="s">
        <v>111</v>
      </c>
      <c r="AO67" s="11">
        <v>389942</v>
      </c>
      <c r="AP67" s="10" t="s">
        <v>111</v>
      </c>
      <c r="AQ67" s="11">
        <v>907084</v>
      </c>
      <c r="AR67" s="10" t="s">
        <v>111</v>
      </c>
      <c r="AS67" s="11">
        <v>877783</v>
      </c>
      <c r="AT67" s="10" t="s">
        <v>111</v>
      </c>
      <c r="AU67" s="11">
        <v>215681</v>
      </c>
      <c r="AV67" s="10" t="s">
        <v>111</v>
      </c>
      <c r="AW67" s="11">
        <v>52258</v>
      </c>
      <c r="AX67" s="10" t="s">
        <v>111</v>
      </c>
      <c r="AY67" s="11">
        <v>41651</v>
      </c>
      <c r="AZ67" s="10" t="s">
        <v>111</v>
      </c>
      <c r="BA67" s="11" t="s">
        <v>95</v>
      </c>
    </row>
    <row r="68" spans="2:53" ht="15" x14ac:dyDescent="0.3">
      <c r="B68" s="7" t="s">
        <v>168</v>
      </c>
      <c r="C68" s="6" t="s">
        <v>111</v>
      </c>
      <c r="D68" s="8" t="s">
        <v>111</v>
      </c>
      <c r="E68" s="9">
        <v>3550800</v>
      </c>
      <c r="F68" s="8" t="s">
        <v>111</v>
      </c>
      <c r="G68" s="9" t="s">
        <v>95</v>
      </c>
      <c r="H68" s="8" t="s">
        <v>111</v>
      </c>
      <c r="I68" s="9">
        <v>3550800</v>
      </c>
      <c r="J68" s="8" t="s">
        <v>111</v>
      </c>
      <c r="K68" s="9">
        <v>16216</v>
      </c>
      <c r="L68" s="8" t="s">
        <v>111</v>
      </c>
      <c r="M68" s="9" t="s">
        <v>95</v>
      </c>
      <c r="N68" s="8" t="s">
        <v>111</v>
      </c>
      <c r="O68" s="9">
        <v>2408</v>
      </c>
      <c r="P68" s="8" t="s">
        <v>111</v>
      </c>
      <c r="Q68" s="9">
        <v>88797</v>
      </c>
      <c r="R68" s="8" t="s">
        <v>111</v>
      </c>
      <c r="S68" s="9" t="s">
        <v>95</v>
      </c>
      <c r="T68" s="8" t="s">
        <v>111</v>
      </c>
      <c r="U68" s="9" t="s">
        <v>95</v>
      </c>
      <c r="V68" s="8" t="s">
        <v>111</v>
      </c>
      <c r="W68" s="9" t="s">
        <v>95</v>
      </c>
      <c r="X68" s="8" t="s">
        <v>111</v>
      </c>
      <c r="Y68" s="9">
        <v>26741</v>
      </c>
      <c r="Z68" s="8" t="s">
        <v>111</v>
      </c>
      <c r="AA68" s="9" t="s">
        <v>95</v>
      </c>
      <c r="AB68" s="8" t="s">
        <v>111</v>
      </c>
      <c r="AC68" s="9">
        <v>20520</v>
      </c>
      <c r="AD68" s="8" t="s">
        <v>111</v>
      </c>
      <c r="AE68" s="9">
        <v>15638</v>
      </c>
      <c r="AF68" s="8" t="s">
        <v>111</v>
      </c>
      <c r="AG68" s="9">
        <v>17512</v>
      </c>
      <c r="AH68" s="8" t="s">
        <v>111</v>
      </c>
      <c r="AI68" s="9">
        <v>54167</v>
      </c>
      <c r="AJ68" s="8" t="s">
        <v>111</v>
      </c>
      <c r="AK68" s="9">
        <v>562683</v>
      </c>
      <c r="AL68" s="8" t="s">
        <v>111</v>
      </c>
      <c r="AM68" s="9">
        <v>206590</v>
      </c>
      <c r="AN68" s="8" t="s">
        <v>111</v>
      </c>
      <c r="AO68" s="9">
        <v>1646113</v>
      </c>
      <c r="AP68" s="8" t="s">
        <v>111</v>
      </c>
      <c r="AQ68" s="9">
        <v>500249</v>
      </c>
      <c r="AR68" s="8" t="s">
        <v>111</v>
      </c>
      <c r="AS68" s="9">
        <v>265524</v>
      </c>
      <c r="AT68" s="8" t="s">
        <v>111</v>
      </c>
      <c r="AU68" s="9">
        <v>59054</v>
      </c>
      <c r="AV68" s="8" t="s">
        <v>111</v>
      </c>
      <c r="AW68" s="9">
        <v>37651</v>
      </c>
      <c r="AX68" s="8" t="s">
        <v>111</v>
      </c>
      <c r="AY68" s="9">
        <v>30938</v>
      </c>
      <c r="AZ68" s="8" t="s">
        <v>111</v>
      </c>
      <c r="BA68" s="9" t="s">
        <v>95</v>
      </c>
    </row>
    <row r="69" spans="2:53" ht="15" x14ac:dyDescent="0.3">
      <c r="B69" s="7" t="s">
        <v>169</v>
      </c>
      <c r="C69" s="6" t="s">
        <v>111</v>
      </c>
      <c r="D69" s="10" t="s">
        <v>111</v>
      </c>
      <c r="E69" s="11">
        <v>40370817</v>
      </c>
      <c r="F69" s="10" t="s">
        <v>111</v>
      </c>
      <c r="G69" s="11">
        <v>388135</v>
      </c>
      <c r="H69" s="10" t="s">
        <v>111</v>
      </c>
      <c r="I69" s="11">
        <v>39982682</v>
      </c>
      <c r="J69" s="10" t="s">
        <v>111</v>
      </c>
      <c r="K69" s="11">
        <v>484949</v>
      </c>
      <c r="L69" s="10" t="s">
        <v>111</v>
      </c>
      <c r="M69" s="11" t="s">
        <v>95</v>
      </c>
      <c r="N69" s="10" t="s">
        <v>111</v>
      </c>
      <c r="O69" s="11">
        <v>58060</v>
      </c>
      <c r="P69" s="10" t="s">
        <v>111</v>
      </c>
      <c r="Q69" s="11">
        <v>1348055</v>
      </c>
      <c r="R69" s="10" t="s">
        <v>111</v>
      </c>
      <c r="S69" s="11">
        <v>20474</v>
      </c>
      <c r="T69" s="10" t="s">
        <v>111</v>
      </c>
      <c r="U69" s="11" t="s">
        <v>95</v>
      </c>
      <c r="V69" s="10" t="s">
        <v>111</v>
      </c>
      <c r="W69" s="11">
        <v>20474</v>
      </c>
      <c r="X69" s="10" t="s">
        <v>111</v>
      </c>
      <c r="Y69" s="11">
        <v>953388</v>
      </c>
      <c r="Z69" s="10" t="s">
        <v>111</v>
      </c>
      <c r="AA69" s="11">
        <v>128654</v>
      </c>
      <c r="AB69" s="10" t="s">
        <v>111</v>
      </c>
      <c r="AC69" s="11">
        <v>1066317</v>
      </c>
      <c r="AD69" s="10" t="s">
        <v>111</v>
      </c>
      <c r="AE69" s="11">
        <v>763243</v>
      </c>
      <c r="AF69" s="10" t="s">
        <v>111</v>
      </c>
      <c r="AG69" s="11">
        <v>422877</v>
      </c>
      <c r="AH69" s="10" t="s">
        <v>111</v>
      </c>
      <c r="AI69" s="11">
        <v>286679</v>
      </c>
      <c r="AJ69" s="10" t="s">
        <v>111</v>
      </c>
      <c r="AK69" s="11">
        <v>3064053</v>
      </c>
      <c r="AL69" s="10" t="s">
        <v>111</v>
      </c>
      <c r="AM69" s="11">
        <v>941947</v>
      </c>
      <c r="AN69" s="10" t="s">
        <v>111</v>
      </c>
      <c r="AO69" s="11">
        <v>532127</v>
      </c>
      <c r="AP69" s="10" t="s">
        <v>111</v>
      </c>
      <c r="AQ69" s="11">
        <v>24614908</v>
      </c>
      <c r="AR69" s="10" t="s">
        <v>111</v>
      </c>
      <c r="AS69" s="11">
        <v>2320593</v>
      </c>
      <c r="AT69" s="10" t="s">
        <v>111</v>
      </c>
      <c r="AU69" s="11">
        <v>1131360</v>
      </c>
      <c r="AV69" s="10" t="s">
        <v>111</v>
      </c>
      <c r="AW69" s="11">
        <v>1100739</v>
      </c>
      <c r="AX69" s="10" t="s">
        <v>111</v>
      </c>
      <c r="AY69" s="11">
        <v>699245</v>
      </c>
      <c r="AZ69" s="10" t="s">
        <v>111</v>
      </c>
      <c r="BA69" s="11">
        <v>45013</v>
      </c>
    </row>
    <row r="70" spans="2:53" ht="15" x14ac:dyDescent="0.3">
      <c r="B70" s="7" t="s">
        <v>170</v>
      </c>
      <c r="C70" s="6" t="s">
        <v>111</v>
      </c>
      <c r="D70" s="8" t="s">
        <v>111</v>
      </c>
      <c r="E70" s="9">
        <v>30057993</v>
      </c>
      <c r="F70" s="8" t="s">
        <v>111</v>
      </c>
      <c r="G70" s="9">
        <v>108187</v>
      </c>
      <c r="H70" s="8" t="s">
        <v>111</v>
      </c>
      <c r="I70" s="9">
        <v>29949806</v>
      </c>
      <c r="J70" s="8" t="s">
        <v>111</v>
      </c>
      <c r="K70" s="9">
        <v>313794</v>
      </c>
      <c r="L70" s="8" t="s">
        <v>111</v>
      </c>
      <c r="M70" s="9" t="s">
        <v>95</v>
      </c>
      <c r="N70" s="8" t="s">
        <v>111</v>
      </c>
      <c r="O70" s="9">
        <v>34929</v>
      </c>
      <c r="P70" s="8" t="s">
        <v>111</v>
      </c>
      <c r="Q70" s="9">
        <v>756803</v>
      </c>
      <c r="R70" s="8" t="s">
        <v>111</v>
      </c>
      <c r="S70" s="9">
        <v>67545</v>
      </c>
      <c r="T70" s="8" t="s">
        <v>111</v>
      </c>
      <c r="U70" s="9">
        <v>44449</v>
      </c>
      <c r="V70" s="8" t="s">
        <v>111</v>
      </c>
      <c r="W70" s="9">
        <v>23096</v>
      </c>
      <c r="X70" s="8" t="s">
        <v>111</v>
      </c>
      <c r="Y70" s="9">
        <v>714617</v>
      </c>
      <c r="Z70" s="8" t="s">
        <v>111</v>
      </c>
      <c r="AA70" s="9">
        <v>50500</v>
      </c>
      <c r="AB70" s="8" t="s">
        <v>111</v>
      </c>
      <c r="AC70" s="9">
        <v>793159</v>
      </c>
      <c r="AD70" s="8" t="s">
        <v>111</v>
      </c>
      <c r="AE70" s="9">
        <v>543945</v>
      </c>
      <c r="AF70" s="8" t="s">
        <v>111</v>
      </c>
      <c r="AG70" s="9">
        <v>139886</v>
      </c>
      <c r="AH70" s="8" t="s">
        <v>111</v>
      </c>
      <c r="AI70" s="9">
        <v>182400</v>
      </c>
      <c r="AJ70" s="8" t="s">
        <v>111</v>
      </c>
      <c r="AK70" s="9">
        <v>746004</v>
      </c>
      <c r="AL70" s="8" t="s">
        <v>111</v>
      </c>
      <c r="AM70" s="9">
        <v>672140</v>
      </c>
      <c r="AN70" s="8" t="s">
        <v>111</v>
      </c>
      <c r="AO70" s="9">
        <v>380666</v>
      </c>
      <c r="AP70" s="8" t="s">
        <v>111</v>
      </c>
      <c r="AQ70" s="9">
        <v>2534923</v>
      </c>
      <c r="AR70" s="8" t="s">
        <v>111</v>
      </c>
      <c r="AS70" s="9">
        <v>18276721</v>
      </c>
      <c r="AT70" s="8" t="s">
        <v>111</v>
      </c>
      <c r="AU70" s="9">
        <v>2314654</v>
      </c>
      <c r="AV70" s="8" t="s">
        <v>111</v>
      </c>
      <c r="AW70" s="9">
        <v>1112665</v>
      </c>
      <c r="AX70" s="8" t="s">
        <v>111</v>
      </c>
      <c r="AY70" s="9">
        <v>281527</v>
      </c>
      <c r="AZ70" s="8" t="s">
        <v>111</v>
      </c>
      <c r="BA70" s="9">
        <v>32929</v>
      </c>
    </row>
    <row r="71" spans="2:53" ht="15" x14ac:dyDescent="0.3">
      <c r="B71" s="7" t="s">
        <v>171</v>
      </c>
      <c r="C71" s="6" t="s">
        <v>111</v>
      </c>
      <c r="D71" s="10" t="s">
        <v>111</v>
      </c>
      <c r="E71" s="11">
        <v>7305832</v>
      </c>
      <c r="F71" s="10" t="s">
        <v>111</v>
      </c>
      <c r="G71" s="11">
        <v>11148</v>
      </c>
      <c r="H71" s="10" t="s">
        <v>111</v>
      </c>
      <c r="I71" s="11">
        <v>7294684</v>
      </c>
      <c r="J71" s="10" t="s">
        <v>111</v>
      </c>
      <c r="K71" s="11">
        <v>66916</v>
      </c>
      <c r="L71" s="10" t="s">
        <v>111</v>
      </c>
      <c r="M71" s="11" t="s">
        <v>95</v>
      </c>
      <c r="N71" s="10" t="s">
        <v>111</v>
      </c>
      <c r="O71" s="11" t="s">
        <v>95</v>
      </c>
      <c r="P71" s="10" t="s">
        <v>111</v>
      </c>
      <c r="Q71" s="11">
        <v>199837</v>
      </c>
      <c r="R71" s="10" t="s">
        <v>111</v>
      </c>
      <c r="S71" s="11">
        <v>2550</v>
      </c>
      <c r="T71" s="10" t="s">
        <v>111</v>
      </c>
      <c r="U71" s="11">
        <v>455</v>
      </c>
      <c r="V71" s="10" t="s">
        <v>111</v>
      </c>
      <c r="W71" s="11">
        <v>2095</v>
      </c>
      <c r="X71" s="10" t="s">
        <v>111</v>
      </c>
      <c r="Y71" s="11">
        <v>89177</v>
      </c>
      <c r="Z71" s="10" t="s">
        <v>111</v>
      </c>
      <c r="AA71" s="11">
        <v>28040</v>
      </c>
      <c r="AB71" s="10" t="s">
        <v>111</v>
      </c>
      <c r="AC71" s="11">
        <v>121265</v>
      </c>
      <c r="AD71" s="10" t="s">
        <v>111</v>
      </c>
      <c r="AE71" s="11">
        <v>85832</v>
      </c>
      <c r="AF71" s="10" t="s">
        <v>111</v>
      </c>
      <c r="AG71" s="11">
        <v>52234</v>
      </c>
      <c r="AH71" s="10" t="s">
        <v>111</v>
      </c>
      <c r="AI71" s="11">
        <v>111340</v>
      </c>
      <c r="AJ71" s="10" t="s">
        <v>111</v>
      </c>
      <c r="AK71" s="11">
        <v>291834</v>
      </c>
      <c r="AL71" s="10" t="s">
        <v>111</v>
      </c>
      <c r="AM71" s="11">
        <v>237128</v>
      </c>
      <c r="AN71" s="10" t="s">
        <v>111</v>
      </c>
      <c r="AO71" s="11">
        <v>55923</v>
      </c>
      <c r="AP71" s="10" t="s">
        <v>111</v>
      </c>
      <c r="AQ71" s="11">
        <v>1755867</v>
      </c>
      <c r="AR71" s="10" t="s">
        <v>111</v>
      </c>
      <c r="AS71" s="11">
        <v>1871187</v>
      </c>
      <c r="AT71" s="10" t="s">
        <v>111</v>
      </c>
      <c r="AU71" s="11">
        <v>1425528</v>
      </c>
      <c r="AV71" s="10" t="s">
        <v>111</v>
      </c>
      <c r="AW71" s="11">
        <v>830526</v>
      </c>
      <c r="AX71" s="10" t="s">
        <v>111</v>
      </c>
      <c r="AY71" s="11">
        <v>69501</v>
      </c>
      <c r="AZ71" s="10" t="s">
        <v>111</v>
      </c>
      <c r="BA71" s="11" t="s">
        <v>95</v>
      </c>
    </row>
    <row r="72" spans="2:53" ht="15" x14ac:dyDescent="0.3">
      <c r="B72" s="7" t="s">
        <v>172</v>
      </c>
      <c r="C72" s="6" t="s">
        <v>111</v>
      </c>
      <c r="D72" s="8" t="s">
        <v>111</v>
      </c>
      <c r="E72" s="9">
        <v>7743255</v>
      </c>
      <c r="F72" s="8" t="s">
        <v>111</v>
      </c>
      <c r="G72" s="9">
        <v>6713</v>
      </c>
      <c r="H72" s="8" t="s">
        <v>111</v>
      </c>
      <c r="I72" s="9">
        <v>7736543</v>
      </c>
      <c r="J72" s="8" t="s">
        <v>111</v>
      </c>
      <c r="K72" s="9">
        <v>44776</v>
      </c>
      <c r="L72" s="8" t="s">
        <v>111</v>
      </c>
      <c r="M72" s="9" t="s">
        <v>95</v>
      </c>
      <c r="N72" s="8" t="s">
        <v>111</v>
      </c>
      <c r="O72" s="9">
        <v>7911</v>
      </c>
      <c r="P72" s="8" t="s">
        <v>111</v>
      </c>
      <c r="Q72" s="9">
        <v>73510</v>
      </c>
      <c r="R72" s="8" t="s">
        <v>111</v>
      </c>
      <c r="S72" s="9" t="s">
        <v>95</v>
      </c>
      <c r="T72" s="8" t="s">
        <v>111</v>
      </c>
      <c r="U72" s="9" t="s">
        <v>95</v>
      </c>
      <c r="V72" s="8" t="s">
        <v>111</v>
      </c>
      <c r="W72" s="9" t="s">
        <v>95</v>
      </c>
      <c r="X72" s="8" t="s">
        <v>111</v>
      </c>
      <c r="Y72" s="9">
        <v>38271</v>
      </c>
      <c r="Z72" s="8" t="s">
        <v>111</v>
      </c>
      <c r="AA72" s="9" t="s">
        <v>95</v>
      </c>
      <c r="AB72" s="8" t="s">
        <v>111</v>
      </c>
      <c r="AC72" s="9">
        <v>34256</v>
      </c>
      <c r="AD72" s="8" t="s">
        <v>111</v>
      </c>
      <c r="AE72" s="9">
        <v>89528</v>
      </c>
      <c r="AF72" s="8" t="s">
        <v>111</v>
      </c>
      <c r="AG72" s="9">
        <v>42179</v>
      </c>
      <c r="AH72" s="8" t="s">
        <v>111</v>
      </c>
      <c r="AI72" s="9">
        <v>6205</v>
      </c>
      <c r="AJ72" s="8" t="s">
        <v>111</v>
      </c>
      <c r="AK72" s="9">
        <v>150654</v>
      </c>
      <c r="AL72" s="8" t="s">
        <v>111</v>
      </c>
      <c r="AM72" s="9">
        <v>234</v>
      </c>
      <c r="AN72" s="8" t="s">
        <v>111</v>
      </c>
      <c r="AO72" s="9">
        <v>30986</v>
      </c>
      <c r="AP72" s="8" t="s">
        <v>111</v>
      </c>
      <c r="AQ72" s="9">
        <v>632787</v>
      </c>
      <c r="AR72" s="8" t="s">
        <v>111</v>
      </c>
      <c r="AS72" s="9">
        <v>178385</v>
      </c>
      <c r="AT72" s="8" t="s">
        <v>111</v>
      </c>
      <c r="AU72" s="9">
        <v>248972</v>
      </c>
      <c r="AV72" s="8" t="s">
        <v>111</v>
      </c>
      <c r="AW72" s="9">
        <v>5479528</v>
      </c>
      <c r="AX72" s="8" t="s">
        <v>111</v>
      </c>
      <c r="AY72" s="9">
        <v>678362</v>
      </c>
      <c r="AZ72" s="8" t="s">
        <v>111</v>
      </c>
      <c r="BA72" s="9" t="s">
        <v>95</v>
      </c>
    </row>
    <row r="73" spans="2:53" ht="15" x14ac:dyDescent="0.3">
      <c r="B73" s="7" t="s">
        <v>173</v>
      </c>
      <c r="C73" s="6" t="s">
        <v>111</v>
      </c>
      <c r="D73" s="10" t="s">
        <v>111</v>
      </c>
      <c r="E73" s="11">
        <v>28071234</v>
      </c>
      <c r="F73" s="10" t="s">
        <v>111</v>
      </c>
      <c r="G73" s="11">
        <v>239116</v>
      </c>
      <c r="H73" s="10" t="s">
        <v>111</v>
      </c>
      <c r="I73" s="11">
        <v>27832118</v>
      </c>
      <c r="J73" s="10" t="s">
        <v>111</v>
      </c>
      <c r="K73" s="11">
        <v>32388</v>
      </c>
      <c r="L73" s="10" t="s">
        <v>111</v>
      </c>
      <c r="M73" s="11" t="s">
        <v>95</v>
      </c>
      <c r="N73" s="10" t="s">
        <v>111</v>
      </c>
      <c r="O73" s="11">
        <v>122959</v>
      </c>
      <c r="P73" s="10" t="s">
        <v>111</v>
      </c>
      <c r="Q73" s="11">
        <v>197965</v>
      </c>
      <c r="R73" s="10" t="s">
        <v>111</v>
      </c>
      <c r="S73" s="11" t="s">
        <v>95</v>
      </c>
      <c r="T73" s="10" t="s">
        <v>111</v>
      </c>
      <c r="U73" s="11" t="s">
        <v>95</v>
      </c>
      <c r="V73" s="10" t="s">
        <v>111</v>
      </c>
      <c r="W73" s="11" t="s">
        <v>95</v>
      </c>
      <c r="X73" s="10" t="s">
        <v>111</v>
      </c>
      <c r="Y73" s="11">
        <v>214820</v>
      </c>
      <c r="Z73" s="10" t="s">
        <v>111</v>
      </c>
      <c r="AA73" s="11">
        <v>19740</v>
      </c>
      <c r="AB73" s="10" t="s">
        <v>111</v>
      </c>
      <c r="AC73" s="11">
        <v>146955</v>
      </c>
      <c r="AD73" s="10" t="s">
        <v>111</v>
      </c>
      <c r="AE73" s="11">
        <v>102685</v>
      </c>
      <c r="AF73" s="10" t="s">
        <v>111</v>
      </c>
      <c r="AG73" s="11" t="s">
        <v>95</v>
      </c>
      <c r="AH73" s="10" t="s">
        <v>111</v>
      </c>
      <c r="AI73" s="11">
        <v>53155</v>
      </c>
      <c r="AJ73" s="10" t="s">
        <v>111</v>
      </c>
      <c r="AK73" s="11">
        <v>149247</v>
      </c>
      <c r="AL73" s="10" t="s">
        <v>111</v>
      </c>
      <c r="AM73" s="11">
        <v>39792</v>
      </c>
      <c r="AN73" s="10" t="s">
        <v>111</v>
      </c>
      <c r="AO73" s="11" t="s">
        <v>95</v>
      </c>
      <c r="AP73" s="10" t="s">
        <v>111</v>
      </c>
      <c r="AQ73" s="11">
        <v>427839</v>
      </c>
      <c r="AR73" s="10" t="s">
        <v>111</v>
      </c>
      <c r="AS73" s="11">
        <v>202191</v>
      </c>
      <c r="AT73" s="10" t="s">
        <v>111</v>
      </c>
      <c r="AU73" s="11">
        <v>47216</v>
      </c>
      <c r="AV73" s="10" t="s">
        <v>111</v>
      </c>
      <c r="AW73" s="11">
        <v>669771</v>
      </c>
      <c r="AX73" s="10" t="s">
        <v>111</v>
      </c>
      <c r="AY73" s="11">
        <v>25392766</v>
      </c>
      <c r="AZ73" s="10" t="s">
        <v>111</v>
      </c>
      <c r="BA73" s="11">
        <v>12628</v>
      </c>
    </row>
    <row r="74" spans="2:53" ht="15" x14ac:dyDescent="0.3">
      <c r="B74" s="7" t="s">
        <v>174</v>
      </c>
      <c r="C74" s="6" t="s">
        <v>111</v>
      </c>
      <c r="D74" s="8" t="s">
        <v>111</v>
      </c>
      <c r="E74" s="9">
        <v>16361177</v>
      </c>
      <c r="F74" s="8" t="s">
        <v>111</v>
      </c>
      <c r="G74" s="9">
        <v>12985</v>
      </c>
      <c r="H74" s="8" t="s">
        <v>111</v>
      </c>
      <c r="I74" s="9">
        <v>16348192</v>
      </c>
      <c r="J74" s="8" t="s">
        <v>111</v>
      </c>
      <c r="K74" s="9">
        <v>8172</v>
      </c>
      <c r="L74" s="8" t="s">
        <v>111</v>
      </c>
      <c r="M74" s="9" t="s">
        <v>95</v>
      </c>
      <c r="N74" s="8" t="s">
        <v>111</v>
      </c>
      <c r="O74" s="9">
        <v>13185</v>
      </c>
      <c r="P74" s="8" t="s">
        <v>111</v>
      </c>
      <c r="Q74" s="9">
        <v>46186</v>
      </c>
      <c r="R74" s="8" t="s">
        <v>111</v>
      </c>
      <c r="S74" s="9" t="s">
        <v>95</v>
      </c>
      <c r="T74" s="8" t="s">
        <v>111</v>
      </c>
      <c r="U74" s="9" t="s">
        <v>95</v>
      </c>
      <c r="V74" s="8" t="s">
        <v>111</v>
      </c>
      <c r="W74" s="9" t="s">
        <v>95</v>
      </c>
      <c r="X74" s="8" t="s">
        <v>111</v>
      </c>
      <c r="Y74" s="9">
        <v>102383</v>
      </c>
      <c r="Z74" s="8" t="s">
        <v>111</v>
      </c>
      <c r="AA74" s="9">
        <v>15</v>
      </c>
      <c r="AB74" s="8" t="s">
        <v>111</v>
      </c>
      <c r="AC74" s="9">
        <v>168102</v>
      </c>
      <c r="AD74" s="8" t="s">
        <v>111</v>
      </c>
      <c r="AE74" s="9">
        <v>3326</v>
      </c>
      <c r="AF74" s="8" t="s">
        <v>111</v>
      </c>
      <c r="AG74" s="9" t="s">
        <v>95</v>
      </c>
      <c r="AH74" s="8" t="s">
        <v>111</v>
      </c>
      <c r="AI74" s="9">
        <v>3648</v>
      </c>
      <c r="AJ74" s="8" t="s">
        <v>111</v>
      </c>
      <c r="AK74" s="9">
        <v>117687</v>
      </c>
      <c r="AL74" s="8" t="s">
        <v>111</v>
      </c>
      <c r="AM74" s="9" t="s">
        <v>95</v>
      </c>
      <c r="AN74" s="8" t="s">
        <v>111</v>
      </c>
      <c r="AO74" s="9" t="s">
        <v>95</v>
      </c>
      <c r="AP74" s="8" t="s">
        <v>111</v>
      </c>
      <c r="AQ74" s="9">
        <v>28294</v>
      </c>
      <c r="AR74" s="8" t="s">
        <v>111</v>
      </c>
      <c r="AS74" s="9">
        <v>15902</v>
      </c>
      <c r="AT74" s="8" t="s">
        <v>111</v>
      </c>
      <c r="AU74" s="9" t="s">
        <v>95</v>
      </c>
      <c r="AV74" s="8" t="s">
        <v>111</v>
      </c>
      <c r="AW74" s="9" t="s">
        <v>95</v>
      </c>
      <c r="AX74" s="8" t="s">
        <v>111</v>
      </c>
      <c r="AY74" s="9" t="s">
        <v>95</v>
      </c>
      <c r="AZ74" s="8" t="s">
        <v>111</v>
      </c>
      <c r="BA74" s="9">
        <v>15841294</v>
      </c>
    </row>
    <row r="75" spans="2:53" x14ac:dyDescent="0.25">
      <c r="B75" s="17" t="s">
        <v>218</v>
      </c>
    </row>
  </sheetData>
  <mergeCells count="128">
    <mergeCell ref="P11:Q11"/>
    <mergeCell ref="V11:W11"/>
    <mergeCell ref="AZ11:BA11"/>
    <mergeCell ref="AN11:AO11"/>
    <mergeCell ref="AP11:AQ11"/>
    <mergeCell ref="AR11:AS11"/>
    <mergeCell ref="AT11:AU11"/>
    <mergeCell ref="AV11:AW11"/>
    <mergeCell ref="AX11:AY11"/>
    <mergeCell ref="AB11:AC11"/>
    <mergeCell ref="AD11:AE11"/>
    <mergeCell ref="AF11:AG11"/>
    <mergeCell ref="AH11:AI11"/>
    <mergeCell ref="AJ11:AK11"/>
    <mergeCell ref="AL11:AM11"/>
    <mergeCell ref="P10:Q10"/>
    <mergeCell ref="R10:S10"/>
    <mergeCell ref="AV10:AW10"/>
    <mergeCell ref="D11:E11"/>
    <mergeCell ref="F11:G11"/>
    <mergeCell ref="H11:I11"/>
    <mergeCell ref="J11:K11"/>
    <mergeCell ref="L11:M11"/>
    <mergeCell ref="N11:O11"/>
    <mergeCell ref="AH10:AI10"/>
    <mergeCell ref="AJ10:AK10"/>
    <mergeCell ref="AL10:AM10"/>
    <mergeCell ref="AN10:AO10"/>
    <mergeCell ref="X11:Y11"/>
    <mergeCell ref="Z11:AA11"/>
    <mergeCell ref="X10:Y10"/>
    <mergeCell ref="Z10:AA10"/>
    <mergeCell ref="AB10:AC10"/>
    <mergeCell ref="AD10:AE10"/>
    <mergeCell ref="AF10:AG10"/>
    <mergeCell ref="T11:U11"/>
    <mergeCell ref="R11:S11"/>
    <mergeCell ref="V10:W10"/>
    <mergeCell ref="T10:U10"/>
    <mergeCell ref="AX10:AY10"/>
    <mergeCell ref="AZ10:BA10"/>
    <mergeCell ref="AP10:AQ10"/>
    <mergeCell ref="AR10:AS10"/>
    <mergeCell ref="AT10:AU10"/>
    <mergeCell ref="A3:C3"/>
    <mergeCell ref="D3:BA3"/>
    <mergeCell ref="A4:C4"/>
    <mergeCell ref="D4:BA4"/>
    <mergeCell ref="A5:C5"/>
    <mergeCell ref="D5:BA5"/>
    <mergeCell ref="A6:C6"/>
    <mergeCell ref="D6:BA6"/>
    <mergeCell ref="A7:C7"/>
    <mergeCell ref="D7:BA7"/>
    <mergeCell ref="A8:C10"/>
    <mergeCell ref="D8:E10"/>
    <mergeCell ref="F8:BA8"/>
    <mergeCell ref="F9:G10"/>
    <mergeCell ref="H9:I10"/>
    <mergeCell ref="J9:BA9"/>
    <mergeCell ref="J10:K10"/>
    <mergeCell ref="L10:M10"/>
    <mergeCell ref="N10:O10"/>
    <mergeCell ref="B45:C45"/>
    <mergeCell ref="D45:BA45"/>
    <mergeCell ref="B46:C48"/>
    <mergeCell ref="D46:E48"/>
    <mergeCell ref="F46:BA46"/>
    <mergeCell ref="AL49:AM49"/>
    <mergeCell ref="AN49:AO49"/>
    <mergeCell ref="AP49:AQ49"/>
    <mergeCell ref="AR49:AS49"/>
    <mergeCell ref="AT49:AU49"/>
    <mergeCell ref="AV49:AW49"/>
    <mergeCell ref="AB49:AC49"/>
    <mergeCell ref="AD49:AE49"/>
    <mergeCell ref="AF49:AG49"/>
    <mergeCell ref="AH49:AI49"/>
    <mergeCell ref="AJ49:AK49"/>
    <mergeCell ref="H47:I48"/>
    <mergeCell ref="J47:BA47"/>
    <mergeCell ref="J48:K48"/>
    <mergeCell ref="L48:M48"/>
    <mergeCell ref="N48:O48"/>
    <mergeCell ref="P48:Q48"/>
    <mergeCell ref="R48:S48"/>
    <mergeCell ref="T48:U48"/>
    <mergeCell ref="B40:C40"/>
    <mergeCell ref="D40:BA40"/>
    <mergeCell ref="B41:C41"/>
    <mergeCell ref="D41:BA41"/>
    <mergeCell ref="B42:C42"/>
    <mergeCell ref="D42:BA42"/>
    <mergeCell ref="B43:C43"/>
    <mergeCell ref="D43:BA43"/>
    <mergeCell ref="B44:C44"/>
    <mergeCell ref="D44:BA44"/>
    <mergeCell ref="AZ49:BA49"/>
    <mergeCell ref="AT48:AU48"/>
    <mergeCell ref="AV48:AW48"/>
    <mergeCell ref="AX48:AY48"/>
    <mergeCell ref="AZ48:BA48"/>
    <mergeCell ref="V49:W49"/>
    <mergeCell ref="X49:Y49"/>
    <mergeCell ref="Z49:AA49"/>
    <mergeCell ref="AJ48:AK48"/>
    <mergeCell ref="AL48:AM48"/>
    <mergeCell ref="AN48:AO48"/>
    <mergeCell ref="AP48:AQ48"/>
    <mergeCell ref="AR48:AS48"/>
    <mergeCell ref="T49:U49"/>
    <mergeCell ref="V48:W48"/>
    <mergeCell ref="X48:Y48"/>
    <mergeCell ref="Z48:AA48"/>
    <mergeCell ref="AB48:AC48"/>
    <mergeCell ref="AD48:AE48"/>
    <mergeCell ref="AF48:AG48"/>
    <mergeCell ref="AH48:AI48"/>
    <mergeCell ref="AX49:AY49"/>
    <mergeCell ref="F47:G48"/>
    <mergeCell ref="D49:E49"/>
    <mergeCell ref="F49:G49"/>
    <mergeCell ref="H49:I49"/>
    <mergeCell ref="J49:K49"/>
    <mergeCell ref="L49:M49"/>
    <mergeCell ref="N49:O49"/>
    <mergeCell ref="P49:Q49"/>
    <mergeCell ref="R49:S49"/>
  </mergeCells>
  <hyperlinks>
    <hyperlink ref="A2" r:id="rId1" tooltip="Click once to display linked information. Click and hold to select this cell." display="http://dati5.istat.it/OECDStat_Metadata/ShowMetadata.ashx?Dataset=DCSC_TRAMERCIS1&amp;ShowOnWeb=true&amp;Lang=fr" xr:uid="{00000000-0004-0000-0A00-000000000000}"/>
    <hyperlink ref="B39" r:id="rId2" tooltip="Click once to display linked information. Click and hold to select this cell." display="http://dati.istat.it/OECDStat_Metadata/ShowMetadata.ashx?Dataset=DCSC_TRAMERCIS1&amp;ShowOnWeb=true&amp;Lang=it" xr:uid="{00000000-0004-0000-0A00-000001000000}"/>
    <hyperlink ref="B75" r:id="rId3" tooltip="Click once to display linked information. Click and hold to select this cell." display="http://dativ7a.istat.it/" xr:uid="{00000000-0004-0000-0A00-000002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GW37"/>
  <sheetViews>
    <sheetView zoomScaleNormal="100" workbookViewId="0">
      <selection sqref="A1:L1"/>
    </sheetView>
  </sheetViews>
  <sheetFormatPr defaultColWidth="8.88671875" defaultRowHeight="13.2" x14ac:dyDescent="0.25"/>
  <cols>
    <col min="1" max="1" width="23.44140625" style="22" customWidth="1"/>
    <col min="2" max="2" width="13.44140625" style="22" bestFit="1" customWidth="1"/>
    <col min="3" max="3" width="12.44140625" style="22" bestFit="1" customWidth="1"/>
    <col min="4" max="4" width="8.88671875" style="22" customWidth="1"/>
    <col min="5" max="5" width="2.109375" style="22" customWidth="1"/>
    <col min="6" max="7" width="13.44140625" style="22" bestFit="1" customWidth="1"/>
    <col min="8" max="8" width="8.88671875" style="22" customWidth="1"/>
    <col min="9" max="9" width="2" style="22" customWidth="1"/>
    <col min="10" max="10" width="15.44140625" style="22" bestFit="1" customWidth="1"/>
    <col min="11" max="11" width="13.44140625" style="22" bestFit="1" customWidth="1"/>
    <col min="12" max="16384" width="8.88671875" style="22"/>
  </cols>
  <sheetData>
    <row r="1" spans="1:205" s="53" customFormat="1" ht="18.600000000000001" x14ac:dyDescent="0.25">
      <c r="A1" s="195" t="s">
        <v>439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  <c r="DA1" s="54"/>
      <c r="DB1" s="54"/>
      <c r="DC1" s="54"/>
      <c r="DD1" s="54"/>
      <c r="DE1" s="54"/>
      <c r="DF1" s="54"/>
      <c r="DG1" s="54"/>
      <c r="DH1" s="54"/>
      <c r="DI1" s="54"/>
      <c r="DJ1" s="54"/>
      <c r="DK1" s="54"/>
      <c r="DL1" s="54"/>
      <c r="DM1" s="54"/>
      <c r="DN1" s="54"/>
      <c r="DO1" s="54"/>
      <c r="DP1" s="54"/>
      <c r="DQ1" s="54"/>
      <c r="DR1" s="54"/>
      <c r="DS1" s="54"/>
      <c r="DT1" s="54"/>
      <c r="DU1" s="54"/>
      <c r="DV1" s="54"/>
      <c r="DW1" s="54"/>
      <c r="DX1" s="54"/>
      <c r="DY1" s="54"/>
      <c r="DZ1" s="54"/>
      <c r="EA1" s="54"/>
      <c r="EB1" s="54"/>
      <c r="EC1" s="54"/>
      <c r="ED1" s="54"/>
      <c r="EE1" s="54"/>
      <c r="EF1" s="54"/>
      <c r="EG1" s="54"/>
      <c r="EH1" s="54"/>
      <c r="EI1" s="54"/>
      <c r="EJ1" s="54"/>
      <c r="EK1" s="54"/>
      <c r="EL1" s="54"/>
      <c r="EM1" s="54"/>
      <c r="EN1" s="54"/>
      <c r="EO1" s="54"/>
      <c r="EP1" s="54"/>
      <c r="EQ1" s="54"/>
      <c r="ER1" s="54"/>
      <c r="ES1" s="54"/>
      <c r="ET1" s="54"/>
      <c r="EU1" s="54"/>
      <c r="EV1" s="54"/>
      <c r="EW1" s="54"/>
      <c r="EX1" s="54"/>
      <c r="EY1" s="54"/>
      <c r="EZ1" s="54"/>
      <c r="FA1" s="54"/>
      <c r="FB1" s="54"/>
      <c r="FC1" s="54"/>
      <c r="FD1" s="54"/>
      <c r="FE1" s="54"/>
      <c r="FF1" s="54"/>
      <c r="FG1" s="54"/>
      <c r="FH1" s="54"/>
      <c r="FI1" s="54"/>
      <c r="FJ1" s="54"/>
      <c r="FK1" s="54"/>
      <c r="FL1" s="54"/>
      <c r="FM1" s="54"/>
      <c r="FN1" s="54"/>
      <c r="FO1" s="54"/>
      <c r="FP1" s="54"/>
      <c r="FQ1" s="54"/>
      <c r="FR1" s="54"/>
      <c r="FS1" s="54"/>
      <c r="FT1" s="54"/>
      <c r="FU1" s="54"/>
      <c r="FV1" s="54"/>
      <c r="FW1" s="54"/>
      <c r="FX1" s="54"/>
      <c r="FY1" s="54"/>
      <c r="FZ1" s="54"/>
      <c r="GA1" s="54"/>
      <c r="GB1" s="54"/>
      <c r="GC1" s="54"/>
      <c r="GD1" s="54"/>
      <c r="GE1" s="54"/>
      <c r="GF1" s="54"/>
      <c r="GG1" s="54"/>
      <c r="GH1" s="54"/>
      <c r="GI1" s="54"/>
      <c r="GJ1" s="54"/>
      <c r="GK1" s="54"/>
      <c r="GL1" s="54"/>
      <c r="GM1" s="54"/>
      <c r="GN1" s="54"/>
      <c r="GO1" s="54"/>
      <c r="GP1" s="54"/>
      <c r="GQ1" s="54"/>
      <c r="GR1" s="54"/>
      <c r="GS1" s="54"/>
      <c r="GT1" s="54"/>
      <c r="GU1" s="54"/>
      <c r="GV1" s="54"/>
      <c r="GW1" s="54"/>
    </row>
    <row r="2" spans="1:205" s="53" customFormat="1" ht="15.6" x14ac:dyDescent="0.25">
      <c r="B2" s="54"/>
      <c r="C2" s="54"/>
      <c r="D2" s="54"/>
      <c r="E2" s="54"/>
      <c r="F2" s="54"/>
      <c r="G2" s="54"/>
    </row>
    <row r="3" spans="1:205" ht="12.75" customHeight="1" x14ac:dyDescent="0.25">
      <c r="A3" s="230" t="s">
        <v>179</v>
      </c>
      <c r="B3" s="228" t="s">
        <v>1</v>
      </c>
      <c r="C3" s="228"/>
      <c r="D3" s="228"/>
      <c r="E3" s="100"/>
      <c r="F3" s="228" t="s">
        <v>2</v>
      </c>
      <c r="G3" s="228"/>
      <c r="H3" s="228"/>
      <c r="I3" s="101"/>
      <c r="J3" s="228" t="s">
        <v>3</v>
      </c>
      <c r="K3" s="228"/>
      <c r="L3" s="228"/>
    </row>
    <row r="4" spans="1:205" x14ac:dyDescent="0.25">
      <c r="A4" s="232"/>
      <c r="B4" s="26" t="s">
        <v>52</v>
      </c>
      <c r="C4" s="26" t="s">
        <v>90</v>
      </c>
      <c r="D4" s="26" t="s">
        <v>91</v>
      </c>
      <c r="E4" s="102"/>
      <c r="F4" s="26" t="s">
        <v>52</v>
      </c>
      <c r="G4" s="26" t="s">
        <v>90</v>
      </c>
      <c r="H4" s="26" t="s">
        <v>91</v>
      </c>
      <c r="I4" s="26"/>
      <c r="J4" s="26" t="s">
        <v>52</v>
      </c>
      <c r="K4" s="26" t="s">
        <v>90</v>
      </c>
      <c r="L4" s="26" t="s">
        <v>91</v>
      </c>
    </row>
    <row r="5" spans="1:205" s="39" customFormat="1" ht="12" x14ac:dyDescent="0.25">
      <c r="A5" s="39" t="s">
        <v>4</v>
      </c>
    </row>
    <row r="6" spans="1:205" s="39" customFormat="1" ht="12.75" customHeight="1" x14ac:dyDescent="0.25">
      <c r="A6" s="59" t="s">
        <v>17</v>
      </c>
      <c r="B6" s="103">
        <f>'Per Tab. V.4.6A'!B4</f>
        <v>15833943.313999999</v>
      </c>
      <c r="C6" s="103">
        <f>'Per Tab. V.4.6A'!C4</f>
        <v>684884.82200000004</v>
      </c>
      <c r="D6" s="103" t="str">
        <f>'Per Tab. V.4.6A'!D4</f>
        <v>43,25</v>
      </c>
      <c r="E6" s="63"/>
      <c r="F6" s="103">
        <f>'Per Tab. V.4.6A'!E4</f>
        <v>76877664.875</v>
      </c>
      <c r="G6" s="103">
        <f>'Per Tab. V.4.6A'!F4</f>
        <v>11749536.641000001</v>
      </c>
      <c r="H6" s="103" t="str">
        <f>'Per Tab. V.4.6A'!G4</f>
        <v>152,83</v>
      </c>
      <c r="I6" s="63"/>
      <c r="J6" s="103">
        <f>B6+F6</f>
        <v>92711608.188999996</v>
      </c>
      <c r="K6" s="103">
        <f>C6+G6</f>
        <v>12434421.463000001</v>
      </c>
      <c r="L6" s="104">
        <f>K6/J6*1000</f>
        <v>134.11935900897592</v>
      </c>
    </row>
    <row r="7" spans="1:205" s="39" customFormat="1" ht="12.6" x14ac:dyDescent="0.25">
      <c r="A7" s="59" t="s">
        <v>85</v>
      </c>
      <c r="B7" s="103">
        <f>'Per Tab. V.4.6A'!B5</f>
        <v>283691.17300000001</v>
      </c>
      <c r="C7" s="103">
        <f>'Per Tab. V.4.6A'!C5</f>
        <v>21843.831999999999</v>
      </c>
      <c r="D7" s="103" t="str">
        <f>'Per Tab. V.4.6A'!D5</f>
        <v>77,00</v>
      </c>
      <c r="E7" s="63"/>
      <c r="F7" s="103">
        <f>'Per Tab. V.4.6A'!E5</f>
        <v>975252.495</v>
      </c>
      <c r="G7" s="103">
        <f>'Per Tab. V.4.6A'!F5</f>
        <v>255524.17300000001</v>
      </c>
      <c r="H7" s="103" t="str">
        <f>'Per Tab. V.4.6A'!G5</f>
        <v>262,01</v>
      </c>
      <c r="I7" s="63"/>
      <c r="J7" s="103">
        <f t="shared" ref="J7:J27" si="0">B7+F7</f>
        <v>1258943.6680000001</v>
      </c>
      <c r="K7" s="103">
        <f t="shared" ref="K7:K27" si="1">C7+G7</f>
        <v>277368.005</v>
      </c>
      <c r="L7" s="104">
        <f t="shared" ref="L7:L27" si="2">K7/J7*1000</f>
        <v>220.31804285622729</v>
      </c>
    </row>
    <row r="8" spans="1:205" s="39" customFormat="1" ht="12.6" x14ac:dyDescent="0.25">
      <c r="A8" s="59" t="s">
        <v>21</v>
      </c>
      <c r="B8" s="103">
        <f>'Per Tab. V.4.6A'!B6</f>
        <v>1539480.8419999999</v>
      </c>
      <c r="C8" s="103">
        <f>'Per Tab. V.4.6A'!C6</f>
        <v>120382.26700000001</v>
      </c>
      <c r="D8" s="103" t="str">
        <f>'Per Tab. V.4.6A'!D6</f>
        <v>78,20</v>
      </c>
      <c r="E8" s="63"/>
      <c r="F8" s="103">
        <f>'Per Tab. V.4.6A'!E6</f>
        <v>22021183.092999998</v>
      </c>
      <c r="G8" s="103">
        <f>'Per Tab. V.4.6A'!F6</f>
        <v>3653809.5610000002</v>
      </c>
      <c r="H8" s="103" t="str">
        <f>'Per Tab. V.4.6A'!G6</f>
        <v>165,92</v>
      </c>
      <c r="I8" s="63"/>
      <c r="J8" s="103">
        <f t="shared" si="0"/>
        <v>23560663.934999999</v>
      </c>
      <c r="K8" s="103">
        <f t="shared" si="1"/>
        <v>3774191.8280000002</v>
      </c>
      <c r="L8" s="104">
        <f t="shared" si="2"/>
        <v>160.19038505928251</v>
      </c>
    </row>
    <row r="9" spans="1:205" s="39" customFormat="1" ht="12.6" x14ac:dyDescent="0.25">
      <c r="A9" s="59" t="s">
        <v>19</v>
      </c>
      <c r="B9" s="103">
        <f>'Per Tab. V.4.6A'!B7</f>
        <v>27390471.390000001</v>
      </c>
      <c r="C9" s="103">
        <f>'Per Tab. V.4.6A'!C7</f>
        <v>1340974.665</v>
      </c>
      <c r="D9" s="103" t="str">
        <f>'Per Tab. V.4.6A'!D7</f>
        <v>48,96</v>
      </c>
      <c r="E9" s="63"/>
      <c r="F9" s="103">
        <f>'Per Tab. V.4.6A'!E7</f>
        <v>200504796.104</v>
      </c>
      <c r="G9" s="103">
        <f>'Per Tab. V.4.6A'!F7</f>
        <v>25969651.022999998</v>
      </c>
      <c r="H9" s="103" t="str">
        <f>'Per Tab. V.4.6A'!G7</f>
        <v>129,52</v>
      </c>
      <c r="I9" s="63"/>
      <c r="J9" s="103">
        <f t="shared" si="0"/>
        <v>227895267.49400002</v>
      </c>
      <c r="K9" s="103">
        <f t="shared" si="1"/>
        <v>27310625.687999997</v>
      </c>
      <c r="L9" s="104">
        <f t="shared" si="2"/>
        <v>119.83849418338197</v>
      </c>
    </row>
    <row r="10" spans="1:205" s="39" customFormat="1" ht="12.6" x14ac:dyDescent="0.25">
      <c r="A10" s="59" t="s">
        <v>86</v>
      </c>
      <c r="B10" s="103">
        <f>'Per Tab. V.4.6A'!B8</f>
        <v>9463449.7850000001</v>
      </c>
      <c r="C10" s="103">
        <f>'Per Tab. V.4.6A'!C8</f>
        <v>305915.95199999999</v>
      </c>
      <c r="D10" s="103" t="str">
        <f>'Per Tab. V.4.6A'!D8</f>
        <v>32,33</v>
      </c>
      <c r="E10" s="63"/>
      <c r="F10" s="103">
        <f>'Per Tab. V.4.6A'!E8</f>
        <v>28336531.247000001</v>
      </c>
      <c r="G10" s="103">
        <f>'Per Tab. V.4.6A'!F8</f>
        <v>3297812.2140000002</v>
      </c>
      <c r="H10" s="103" t="str">
        <f>'Per Tab. V.4.6A'!G8</f>
        <v>116,38</v>
      </c>
      <c r="I10" s="63"/>
      <c r="J10" s="103">
        <f t="shared" si="0"/>
        <v>37799981.032000005</v>
      </c>
      <c r="K10" s="103">
        <f t="shared" si="1"/>
        <v>3603728.1660000002</v>
      </c>
      <c r="L10" s="104">
        <f t="shared" si="2"/>
        <v>95.336771808145159</v>
      </c>
    </row>
    <row r="11" spans="1:205" s="41" customFormat="1" ht="12.6" x14ac:dyDescent="0.25">
      <c r="A11" s="105" t="s">
        <v>54</v>
      </c>
      <c r="B11" s="103">
        <f>'Per Tab. V.4.6A'!B9</f>
        <v>5675592.8159999996</v>
      </c>
      <c r="C11" s="103">
        <f>'Per Tab. V.4.6A'!C9</f>
        <v>167601.652</v>
      </c>
      <c r="D11" s="103" t="str">
        <f>'Per Tab. V.4.6A'!D9</f>
        <v>29,53</v>
      </c>
      <c r="E11" s="106"/>
      <c r="F11" s="103">
        <f>'Per Tab. V.4.6A'!E9</f>
        <v>14636699.032</v>
      </c>
      <c r="G11" s="103">
        <f>'Per Tab. V.4.6A'!F9</f>
        <v>1478437.3529999999</v>
      </c>
      <c r="H11" s="103" t="str">
        <f>'Per Tab. V.4.6A'!G9</f>
        <v>101,01</v>
      </c>
      <c r="I11" s="106"/>
      <c r="J11" s="103">
        <f t="shared" si="0"/>
        <v>20312291.847999997</v>
      </c>
      <c r="K11" s="103">
        <f t="shared" si="1"/>
        <v>1646039.0049999999</v>
      </c>
      <c r="L11" s="104">
        <f t="shared" si="2"/>
        <v>81.036596821154532</v>
      </c>
    </row>
    <row r="12" spans="1:205" s="41" customFormat="1" ht="12.6" x14ac:dyDescent="0.25">
      <c r="A12" s="105" t="s">
        <v>55</v>
      </c>
      <c r="B12" s="103">
        <f>'Per Tab. V.4.6A'!B10</f>
        <v>3787856.969</v>
      </c>
      <c r="C12" s="103">
        <f>'Per Tab. V.4.6A'!C10</f>
        <v>138314.29999999999</v>
      </c>
      <c r="D12" s="103" t="str">
        <f>'Per Tab. V.4.6A'!D10</f>
        <v>36,52</v>
      </c>
      <c r="E12" s="106"/>
      <c r="F12" s="103">
        <f>'Per Tab. V.4.6A'!E10</f>
        <v>13699832.215</v>
      </c>
      <c r="G12" s="103">
        <f>'Per Tab. V.4.6A'!F10</f>
        <v>1819374.861</v>
      </c>
      <c r="H12" s="103" t="str">
        <f>'Per Tab. V.4.6A'!G10</f>
        <v>132,80</v>
      </c>
      <c r="I12" s="106"/>
      <c r="J12" s="103">
        <f t="shared" si="0"/>
        <v>17487689.184</v>
      </c>
      <c r="K12" s="103">
        <f t="shared" si="1"/>
        <v>1957689.1610000001</v>
      </c>
      <c r="L12" s="104">
        <f t="shared" si="2"/>
        <v>111.94670378697874</v>
      </c>
    </row>
    <row r="13" spans="1:205" s="39" customFormat="1" ht="12.6" x14ac:dyDescent="0.25">
      <c r="A13" s="59" t="s">
        <v>20</v>
      </c>
      <c r="B13" s="103">
        <f>'Per Tab. V.4.6A'!B11</f>
        <v>26128895.43</v>
      </c>
      <c r="C13" s="103">
        <f>'Per Tab. V.4.6A'!C11</f>
        <v>1232614.595</v>
      </c>
      <c r="D13" s="103" t="str">
        <f>'Per Tab. V.4.6A'!D11</f>
        <v>47,17</v>
      </c>
      <c r="E13" s="63"/>
      <c r="F13" s="103">
        <f>'Per Tab. V.4.6A'!E11</f>
        <v>113548186.464</v>
      </c>
      <c r="G13" s="103">
        <f>'Per Tab. V.4.6A'!F11</f>
        <v>16154763.918</v>
      </c>
      <c r="H13" s="103" t="str">
        <f>'Per Tab. V.4.6A'!G11</f>
        <v>142,27</v>
      </c>
      <c r="I13" s="63"/>
      <c r="J13" s="103">
        <f t="shared" si="0"/>
        <v>139677081.89399999</v>
      </c>
      <c r="K13" s="103">
        <f t="shared" si="1"/>
        <v>17387378.513</v>
      </c>
      <c r="L13" s="104">
        <f t="shared" si="2"/>
        <v>124.48268733302407</v>
      </c>
    </row>
    <row r="14" spans="1:205" s="39" customFormat="1" ht="12.6" x14ac:dyDescent="0.25">
      <c r="A14" s="59" t="s">
        <v>38</v>
      </c>
      <c r="B14" s="103">
        <f>'Per Tab. V.4.6A'!B12</f>
        <v>2116159.5720000002</v>
      </c>
      <c r="C14" s="103">
        <f>'Per Tab. V.4.6A'!C12</f>
        <v>170998.954</v>
      </c>
      <c r="D14" s="103" t="str">
        <f>'Per Tab. V.4.6A'!D12</f>
        <v>80,81</v>
      </c>
      <c r="E14" s="63"/>
      <c r="F14" s="103">
        <f>'Per Tab. V.4.6A'!E12</f>
        <v>25120844.271000002</v>
      </c>
      <c r="G14" s="103">
        <f>'Per Tab. V.4.6A'!F12</f>
        <v>3482988.5150000001</v>
      </c>
      <c r="H14" s="103" t="str">
        <f>'Per Tab. V.4.6A'!G12</f>
        <v>138,65</v>
      </c>
      <c r="I14" s="63"/>
      <c r="J14" s="103">
        <f t="shared" si="0"/>
        <v>27237003.843000002</v>
      </c>
      <c r="K14" s="103">
        <f t="shared" si="1"/>
        <v>3653987.469</v>
      </c>
      <c r="L14" s="104">
        <f t="shared" si="2"/>
        <v>134.1552650233622</v>
      </c>
    </row>
    <row r="15" spans="1:205" s="39" customFormat="1" ht="12.6" x14ac:dyDescent="0.25">
      <c r="A15" s="59" t="s">
        <v>39</v>
      </c>
      <c r="B15" s="103">
        <f>'Per Tab. V.4.6A'!B13</f>
        <v>9592106.1219999995</v>
      </c>
      <c r="C15" s="103">
        <f>'Per Tab. V.4.6A'!C13</f>
        <v>665550.28</v>
      </c>
      <c r="D15" s="103" t="str">
        <f>'Per Tab. V.4.6A'!D13</f>
        <v>69,39</v>
      </c>
      <c r="E15" s="63"/>
      <c r="F15" s="103">
        <f>'Per Tab. V.4.6A'!E13</f>
        <v>116563681.774</v>
      </c>
      <c r="G15" s="103">
        <f>'Per Tab. V.4.6A'!F13</f>
        <v>17651977.263</v>
      </c>
      <c r="H15" s="103" t="str">
        <f>'Per Tab. V.4.6A'!G13</f>
        <v>151,44</v>
      </c>
      <c r="I15" s="63"/>
      <c r="J15" s="103">
        <f t="shared" si="0"/>
        <v>126155787.896</v>
      </c>
      <c r="K15" s="103">
        <f t="shared" si="1"/>
        <v>18317527.543000001</v>
      </c>
      <c r="L15" s="104">
        <f t="shared" si="2"/>
        <v>145.1976785884811</v>
      </c>
    </row>
    <row r="16" spans="1:205" s="39" customFormat="1" ht="12.6" x14ac:dyDescent="0.25">
      <c r="A16" s="59" t="s">
        <v>22</v>
      </c>
      <c r="B16" s="103">
        <f>'Per Tab. V.4.6A'!B14</f>
        <v>6773151.0429999996</v>
      </c>
      <c r="C16" s="103">
        <f>'Per Tab. V.4.6A'!C14</f>
        <v>355929.701</v>
      </c>
      <c r="D16" s="103" t="str">
        <f>'Per Tab. V.4.6A'!D14</f>
        <v>52,55</v>
      </c>
      <c r="E16" s="63"/>
      <c r="F16" s="103">
        <f>'Per Tab. V.4.6A'!E14</f>
        <v>54687123.302000001</v>
      </c>
      <c r="G16" s="103">
        <f>'Per Tab. V.4.6A'!F14</f>
        <v>9055535.6410000008</v>
      </c>
      <c r="H16" s="103" t="str">
        <f>'Per Tab. V.4.6A'!G14</f>
        <v>165,59</v>
      </c>
      <c r="I16" s="63"/>
      <c r="J16" s="103">
        <f t="shared" si="0"/>
        <v>61460274.344999999</v>
      </c>
      <c r="K16" s="103">
        <f t="shared" si="1"/>
        <v>9411465.3420000002</v>
      </c>
      <c r="L16" s="104">
        <f t="shared" si="2"/>
        <v>153.13087099432474</v>
      </c>
    </row>
    <row r="17" spans="1:12" s="39" customFormat="1" ht="12.6" x14ac:dyDescent="0.25">
      <c r="A17" s="59" t="s">
        <v>23</v>
      </c>
      <c r="B17" s="103">
        <f>'Per Tab. V.4.6A'!B15</f>
        <v>1366637.6340000001</v>
      </c>
      <c r="C17" s="103">
        <f>'Per Tab. V.4.6A'!C15</f>
        <v>145295.50899999999</v>
      </c>
      <c r="D17" s="103" t="str">
        <f>'Per Tab. V.4.6A'!D15</f>
        <v>106,32</v>
      </c>
      <c r="E17" s="63"/>
      <c r="F17" s="103">
        <f>'Per Tab. V.4.6A'!E15</f>
        <v>17151418.875999998</v>
      </c>
      <c r="G17" s="103">
        <f>'Per Tab. V.4.6A'!F15</f>
        <v>2965574.1889999998</v>
      </c>
      <c r="H17" s="103" t="str">
        <f>'Per Tab. V.4.6A'!G15</f>
        <v>172,91</v>
      </c>
      <c r="I17" s="63"/>
      <c r="J17" s="103">
        <f t="shared" si="0"/>
        <v>18518056.509999998</v>
      </c>
      <c r="K17" s="103">
        <f t="shared" si="1"/>
        <v>3110869.6979999999</v>
      </c>
      <c r="L17" s="104">
        <f t="shared" si="2"/>
        <v>167.9911548126062</v>
      </c>
    </row>
    <row r="18" spans="1:12" s="39" customFormat="1" ht="12.6" x14ac:dyDescent="0.25">
      <c r="A18" s="59" t="s">
        <v>24</v>
      </c>
      <c r="B18" s="103">
        <f>'Per Tab. V.4.6A'!B16</f>
        <v>3771794.4330000002</v>
      </c>
      <c r="C18" s="103">
        <f>'Per Tab. V.4.6A'!C16</f>
        <v>180712.77600000001</v>
      </c>
      <c r="D18" s="103" t="str">
        <f>'Per Tab. V.4.6A'!D16</f>
        <v>47,91</v>
      </c>
      <c r="E18" s="63"/>
      <c r="F18" s="103">
        <f>'Per Tab. V.4.6A'!E16</f>
        <v>16826688.875999998</v>
      </c>
      <c r="G18" s="103">
        <f>'Per Tab. V.4.6A'!F16</f>
        <v>3447058.5389999999</v>
      </c>
      <c r="H18" s="103" t="str">
        <f>'Per Tab. V.4.6A'!G16</f>
        <v>204,86</v>
      </c>
      <c r="I18" s="63"/>
      <c r="J18" s="103">
        <f t="shared" si="0"/>
        <v>20598483.309</v>
      </c>
      <c r="K18" s="103">
        <f t="shared" si="1"/>
        <v>3627771.3149999999</v>
      </c>
      <c r="L18" s="104">
        <f t="shared" si="2"/>
        <v>176.11837049259518</v>
      </c>
    </row>
    <row r="19" spans="1:12" s="39" customFormat="1" ht="12.6" x14ac:dyDescent="0.25">
      <c r="A19" s="59" t="s">
        <v>25</v>
      </c>
      <c r="B19" s="103">
        <f>'Per Tab. V.4.6A'!B17</f>
        <v>3751124.696</v>
      </c>
      <c r="C19" s="103">
        <f>'Per Tab. V.4.6A'!C17</f>
        <v>236221.016</v>
      </c>
      <c r="D19" s="103" t="str">
        <f>'Per Tab. V.4.6A'!D17</f>
        <v>62,97</v>
      </c>
      <c r="E19" s="63"/>
      <c r="F19" s="103">
        <f>'Per Tab. V.4.6A'!E17</f>
        <v>39185401.248999998</v>
      </c>
      <c r="G19" s="103">
        <f>'Per Tab. V.4.6A'!F17</f>
        <v>6858782.5279999999</v>
      </c>
      <c r="H19" s="103" t="str">
        <f>'Per Tab. V.4.6A'!G17</f>
        <v>175,03</v>
      </c>
      <c r="I19" s="63"/>
      <c r="J19" s="103">
        <f t="shared" si="0"/>
        <v>42936525.945</v>
      </c>
      <c r="K19" s="103">
        <f t="shared" si="1"/>
        <v>7095003.5439999998</v>
      </c>
      <c r="L19" s="104">
        <f t="shared" si="2"/>
        <v>165.24400583988609</v>
      </c>
    </row>
    <row r="20" spans="1:12" s="39" customFormat="1" ht="12.6" x14ac:dyDescent="0.25">
      <c r="A20" s="59" t="s">
        <v>26</v>
      </c>
      <c r="B20" s="103">
        <f>'Per Tab. V.4.6A'!B18</f>
        <v>3716878.071</v>
      </c>
      <c r="C20" s="103">
        <f>'Per Tab. V.4.6A'!C18</f>
        <v>192779.671</v>
      </c>
      <c r="D20" s="103" t="str">
        <f>'Per Tab. V.4.6A'!D18</f>
        <v>51,87</v>
      </c>
      <c r="E20" s="63"/>
      <c r="F20" s="103">
        <f>'Per Tab. V.4.6A'!E18</f>
        <v>12117223.471999999</v>
      </c>
      <c r="G20" s="103">
        <f>'Per Tab. V.4.6A'!F18</f>
        <v>2804602.0129999998</v>
      </c>
      <c r="H20" s="103" t="str">
        <f>'Per Tab. V.4.6A'!G18</f>
        <v>231,46</v>
      </c>
      <c r="I20" s="63"/>
      <c r="J20" s="103">
        <f t="shared" si="0"/>
        <v>15834101.543</v>
      </c>
      <c r="K20" s="103">
        <f t="shared" si="1"/>
        <v>2997381.6839999999</v>
      </c>
      <c r="L20" s="104">
        <f t="shared" si="2"/>
        <v>189.29913237326016</v>
      </c>
    </row>
    <row r="21" spans="1:12" s="39" customFormat="1" ht="12.6" x14ac:dyDescent="0.25">
      <c r="A21" s="59" t="s">
        <v>27</v>
      </c>
      <c r="B21" s="103">
        <f>'Per Tab. V.4.6A'!B19</f>
        <v>253872.89</v>
      </c>
      <c r="C21" s="103">
        <f>'Per Tab. V.4.6A'!C19</f>
        <v>23092.835999999999</v>
      </c>
      <c r="D21" s="103" t="str">
        <f>'Per Tab. V.4.6A'!D19</f>
        <v>90,96</v>
      </c>
      <c r="E21" s="63"/>
      <c r="F21" s="103">
        <f>'Per Tab. V.4.6A'!E19</f>
        <v>4165653.196</v>
      </c>
      <c r="G21" s="103">
        <f>'Per Tab. V.4.6A'!F19</f>
        <v>593669.853</v>
      </c>
      <c r="H21" s="103" t="str">
        <f>'Per Tab. V.4.6A'!G19</f>
        <v>142,52</v>
      </c>
      <c r="I21" s="63"/>
      <c r="J21" s="103">
        <f t="shared" si="0"/>
        <v>4419526.0860000001</v>
      </c>
      <c r="K21" s="103">
        <f t="shared" si="1"/>
        <v>616762.68900000001</v>
      </c>
      <c r="L21" s="104">
        <f t="shared" si="2"/>
        <v>139.55403294343174</v>
      </c>
    </row>
    <row r="22" spans="1:12" s="39" customFormat="1" ht="12.6" x14ac:dyDescent="0.25">
      <c r="A22" s="59" t="s">
        <v>28</v>
      </c>
      <c r="B22" s="103">
        <f>'Per Tab. V.4.6A'!B20</f>
        <v>5621504.3609999996</v>
      </c>
      <c r="C22" s="103">
        <f>'Per Tab. V.4.6A'!C20</f>
        <v>323505.51899999997</v>
      </c>
      <c r="D22" s="103" t="str">
        <f>'Per Tab. V.4.6A'!D20</f>
        <v>57,55</v>
      </c>
      <c r="E22" s="63"/>
      <c r="F22" s="103">
        <f>'Per Tab. V.4.6A'!E20</f>
        <v>34336615.741999999</v>
      </c>
      <c r="G22" s="103">
        <f>'Per Tab. V.4.6A'!F20</f>
        <v>7353766.7939999998</v>
      </c>
      <c r="H22" s="103" t="str">
        <f>'Per Tab. V.4.6A'!G20</f>
        <v>214,17</v>
      </c>
      <c r="I22" s="63"/>
      <c r="J22" s="103">
        <f t="shared" si="0"/>
        <v>39958120.103</v>
      </c>
      <c r="K22" s="103">
        <f t="shared" si="1"/>
        <v>7677272.3130000001</v>
      </c>
      <c r="L22" s="104">
        <f t="shared" si="2"/>
        <v>192.13297055042389</v>
      </c>
    </row>
    <row r="23" spans="1:12" s="39" customFormat="1" ht="12.6" x14ac:dyDescent="0.25">
      <c r="A23" s="59" t="s">
        <v>29</v>
      </c>
      <c r="B23" s="103">
        <f>'Per Tab. V.4.6A'!B21</f>
        <v>3224058.003</v>
      </c>
      <c r="C23" s="103">
        <f>'Per Tab. V.4.6A'!C21</f>
        <v>285318.16200000001</v>
      </c>
      <c r="D23" s="103" t="str">
        <f>'Per Tab. V.4.6A'!D21</f>
        <v>88,50</v>
      </c>
      <c r="E23" s="63"/>
      <c r="F23" s="103">
        <f>'Per Tab. V.4.6A'!E21</f>
        <v>26898013.653999999</v>
      </c>
      <c r="G23" s="103">
        <f>'Per Tab. V.4.6A'!F21</f>
        <v>6152900.7439999999</v>
      </c>
      <c r="H23" s="103" t="str">
        <f>'Per Tab. V.4.6A'!G21</f>
        <v>228,75</v>
      </c>
      <c r="I23" s="63"/>
      <c r="J23" s="103">
        <f t="shared" si="0"/>
        <v>30122071.656999998</v>
      </c>
      <c r="K23" s="103">
        <f t="shared" si="1"/>
        <v>6438218.9059999995</v>
      </c>
      <c r="L23" s="104">
        <f t="shared" si="2"/>
        <v>213.73758682045485</v>
      </c>
    </row>
    <row r="24" spans="1:12" s="39" customFormat="1" ht="12.6" x14ac:dyDescent="0.25">
      <c r="A24" s="59" t="s">
        <v>30</v>
      </c>
      <c r="B24" s="103">
        <f>'Per Tab. V.4.6A'!B22</f>
        <v>1415761.0989999999</v>
      </c>
      <c r="C24" s="103">
        <f>'Per Tab. V.4.6A'!C22</f>
        <v>101975.652</v>
      </c>
      <c r="D24" s="103" t="str">
        <f>'Per Tab. V.4.6A'!D22</f>
        <v>72,03</v>
      </c>
      <c r="E24" s="63"/>
      <c r="F24" s="103">
        <f>'Per Tab. V.4.6A'!E22</f>
        <v>5950786.0829999996</v>
      </c>
      <c r="G24" s="103">
        <f>'Per Tab. V.4.6A'!F22</f>
        <v>1556441.159</v>
      </c>
      <c r="H24" s="103" t="str">
        <f>'Per Tab. V.4.6A'!G22</f>
        <v>261,55</v>
      </c>
      <c r="I24" s="63"/>
      <c r="J24" s="103">
        <f t="shared" si="0"/>
        <v>7366547.182</v>
      </c>
      <c r="K24" s="103">
        <f t="shared" si="1"/>
        <v>1658416.811</v>
      </c>
      <c r="L24" s="104">
        <f t="shared" si="2"/>
        <v>225.12810547827698</v>
      </c>
    </row>
    <row r="25" spans="1:12" s="39" customFormat="1" ht="12.6" x14ac:dyDescent="0.25">
      <c r="A25" s="59" t="s">
        <v>31</v>
      </c>
      <c r="B25" s="103">
        <f>'Per Tab. V.4.6A'!B23</f>
        <v>1754839.1089999999</v>
      </c>
      <c r="C25" s="103">
        <f>'Per Tab. V.4.6A'!C23</f>
        <v>142152.37700000001</v>
      </c>
      <c r="D25" s="103" t="str">
        <f>'Per Tab. V.4.6A'!D23</f>
        <v>81,01</v>
      </c>
      <c r="E25" s="63"/>
      <c r="F25" s="103">
        <f>'Per Tab. V.4.6A'!E23</f>
        <v>6522040.5630000001</v>
      </c>
      <c r="G25" s="103">
        <f>'Per Tab. V.4.6A'!F23</f>
        <v>1303995.0689999999</v>
      </c>
      <c r="H25" s="103" t="str">
        <f>'Per Tab. V.4.6A'!G23</f>
        <v>199,94</v>
      </c>
      <c r="I25" s="63"/>
      <c r="J25" s="103">
        <f t="shared" si="0"/>
        <v>8276879.6720000003</v>
      </c>
      <c r="K25" s="103">
        <f t="shared" si="1"/>
        <v>1446147.446</v>
      </c>
      <c r="L25" s="104">
        <f t="shared" si="2"/>
        <v>174.72133259254659</v>
      </c>
    </row>
    <row r="26" spans="1:12" s="39" customFormat="1" ht="12.6" x14ac:dyDescent="0.25">
      <c r="A26" s="59" t="s">
        <v>32</v>
      </c>
      <c r="B26" s="103">
        <f>'Per Tab. V.4.6A'!B24</f>
        <v>4223881.9550000001</v>
      </c>
      <c r="C26" s="103">
        <f>'Per Tab. V.4.6A'!C24</f>
        <v>218183.27100000001</v>
      </c>
      <c r="D26" s="103" t="str">
        <f>'Per Tab. V.4.6A'!D24</f>
        <v>51,65</v>
      </c>
      <c r="E26" s="63"/>
      <c r="F26" s="103">
        <f>'Per Tab. V.4.6A'!E24</f>
        <v>26702078.991</v>
      </c>
      <c r="G26" s="103">
        <f>'Per Tab. V.4.6A'!F24</f>
        <v>4241888.4280000003</v>
      </c>
      <c r="H26" s="103" t="str">
        <f>'Per Tab. V.4.6A'!G24</f>
        <v>158,86</v>
      </c>
      <c r="I26" s="63"/>
      <c r="J26" s="103">
        <f t="shared" si="0"/>
        <v>30925960.946000002</v>
      </c>
      <c r="K26" s="103">
        <f t="shared" si="1"/>
        <v>4460071.699</v>
      </c>
      <c r="L26" s="104">
        <f t="shared" si="2"/>
        <v>144.21772396297587</v>
      </c>
    </row>
    <row r="27" spans="1:12" s="39" customFormat="1" ht="12.6" x14ac:dyDescent="0.25">
      <c r="A27" s="59" t="s">
        <v>33</v>
      </c>
      <c r="B27" s="103">
        <f>'Per Tab. V.4.6A'!B25</f>
        <v>1302732.844</v>
      </c>
      <c r="C27" s="103">
        <f>'Per Tab. V.4.6A'!C25</f>
        <v>53698.355000000003</v>
      </c>
      <c r="D27" s="103" t="str">
        <f>'Per Tab. V.4.6A'!D25</f>
        <v>41,22</v>
      </c>
      <c r="E27" s="63"/>
      <c r="F27" s="103">
        <f>'Per Tab. V.4.6A'!E25</f>
        <v>15521693.687999999</v>
      </c>
      <c r="G27" s="103">
        <f>'Per Tab. V.4.6A'!F25</f>
        <v>1728291.8840000001</v>
      </c>
      <c r="H27" s="103" t="str">
        <f>'Per Tab. V.4.6A'!G25</f>
        <v>111,35</v>
      </c>
      <c r="I27" s="63"/>
      <c r="J27" s="103">
        <f t="shared" si="0"/>
        <v>16824426.531999998</v>
      </c>
      <c r="K27" s="103">
        <f t="shared" si="1"/>
        <v>1781990.2390000001</v>
      </c>
      <c r="L27" s="104">
        <f t="shared" si="2"/>
        <v>105.91684867300891</v>
      </c>
    </row>
    <row r="28" spans="1:12" s="39" customFormat="1" ht="12.6" x14ac:dyDescent="0.25">
      <c r="A28" s="59" t="s">
        <v>83</v>
      </c>
      <c r="B28" s="103">
        <f>'Per Tab. V.4.6A'!B27</f>
        <v>92348197.628000006</v>
      </c>
      <c r="C28" s="103">
        <f>'Per Tab. V.4.6A'!C27</f>
        <v>4543165.3669999996</v>
      </c>
      <c r="D28" s="103" t="str">
        <f>'Per Tab. V.4.6A'!D27</f>
        <v>49,20</v>
      </c>
      <c r="E28" s="63"/>
      <c r="F28" s="103">
        <f>'Per Tab. V.4.6A'!E27</f>
        <v>583948140.32299995</v>
      </c>
      <c r="G28" s="103">
        <f>'Per Tab. V.4.6A'!F27</f>
        <v>82216063.307999998</v>
      </c>
      <c r="H28" s="103" t="str">
        <f>'Per Tab. V.4.6A'!G27</f>
        <v>140,79</v>
      </c>
      <c r="I28" s="63"/>
      <c r="J28" s="63">
        <f>J6+J7+J8+J9+J10+J13+J14+J15</f>
        <v>676296337.95100009</v>
      </c>
      <c r="K28" s="63">
        <f>K6+K7+K8+K9+K10+K13+K14+K15</f>
        <v>86759228.674999997</v>
      </c>
      <c r="L28" s="28">
        <f>K28/J28*1000</f>
        <v>128.28581763115506</v>
      </c>
    </row>
    <row r="29" spans="1:12" s="39" customFormat="1" ht="12.6" x14ac:dyDescent="0.25">
      <c r="A29" s="107" t="s">
        <v>84</v>
      </c>
      <c r="B29" s="103">
        <f>'Per Tab. V.4.6A'!B28</f>
        <v>15662707.806</v>
      </c>
      <c r="C29" s="103">
        <f>'Per Tab. V.4.6A'!C28</f>
        <v>918159.00199999998</v>
      </c>
      <c r="D29" s="103" t="str">
        <f>'Per Tab. V.4.6A'!D28</f>
        <v>58,62</v>
      </c>
      <c r="E29" s="63"/>
      <c r="F29" s="103">
        <f>'Per Tab. V.4.6A'!E28</f>
        <v>127850632.303</v>
      </c>
      <c r="G29" s="103">
        <f>'Per Tab. V.4.6A'!F28</f>
        <v>22326950.897</v>
      </c>
      <c r="H29" s="103" t="str">
        <f>'Per Tab. V.4.6A'!G28</f>
        <v>174,63</v>
      </c>
      <c r="I29" s="63"/>
      <c r="J29" s="63">
        <f>J16+J17+J18+J19</f>
        <v>143513340.109</v>
      </c>
      <c r="K29" s="63">
        <f>K16+K17+K18+K19</f>
        <v>23245109.898999996</v>
      </c>
      <c r="L29" s="28">
        <f>K29/J29*1000</f>
        <v>161.97177127467785</v>
      </c>
    </row>
    <row r="30" spans="1:12" s="39" customFormat="1" ht="12.6" x14ac:dyDescent="0.25">
      <c r="A30" s="107" t="s">
        <v>34</v>
      </c>
      <c r="B30" s="103">
        <f>'Per Tab. V.4.6A'!B29</f>
        <v>21513528.331999999</v>
      </c>
      <c r="C30" s="103">
        <f>'Per Tab. V.4.6A'!C29</f>
        <v>1340705.8430000001</v>
      </c>
      <c r="D30" s="103" t="str">
        <f>'Per Tab. V.4.6A'!D29</f>
        <v>62,32</v>
      </c>
      <c r="E30" s="63"/>
      <c r="F30" s="103">
        <f>'Per Tab. V.4.6A'!E29</f>
        <v>132214105.389</v>
      </c>
      <c r="G30" s="103">
        <f>'Per Tab. V.4.6A'!F29</f>
        <v>25735555.943999998</v>
      </c>
      <c r="H30" s="103" t="str">
        <f>'Per Tab. V.4.6A'!G29</f>
        <v>194,65</v>
      </c>
      <c r="I30" s="63"/>
      <c r="J30" s="63">
        <f t="shared" ref="J30:K30" si="3">J20+J21+J22+J23+J24+J25+J26+J27</f>
        <v>153727633.72100002</v>
      </c>
      <c r="K30" s="63">
        <f t="shared" si="3"/>
        <v>27076261.787</v>
      </c>
      <c r="L30" s="28">
        <f>K30/J30*1000</f>
        <v>176.13138985890237</v>
      </c>
    </row>
    <row r="31" spans="1:12" s="39" customFormat="1" ht="12.6" x14ac:dyDescent="0.25">
      <c r="A31" s="108" t="s">
        <v>35</v>
      </c>
      <c r="B31" s="109">
        <f>B28+B29+B30</f>
        <v>129524433.766</v>
      </c>
      <c r="C31" s="109">
        <f>C28+C29+C30</f>
        <v>6802030.2120000003</v>
      </c>
      <c r="D31" s="174">
        <f t="shared" ref="D31:D33" si="4">C31/B31*1000</f>
        <v>52.515421331921118</v>
      </c>
      <c r="E31" s="73"/>
      <c r="F31" s="109">
        <f>F28+F29+F30</f>
        <v>844012878.01499987</v>
      </c>
      <c r="G31" s="109">
        <f>G28+G29+G30</f>
        <v>130278570.14899999</v>
      </c>
      <c r="H31" s="174">
        <f t="shared" ref="H31:H33" si="5">G31/F31*1000</f>
        <v>154.35614022311714</v>
      </c>
      <c r="I31" s="73"/>
      <c r="J31" s="109">
        <f>J28+J29+J30</f>
        <v>973537311.78100014</v>
      </c>
      <c r="K31" s="109">
        <f>K28+K29+K30</f>
        <v>137080600.361</v>
      </c>
      <c r="L31" s="110">
        <f>K31/J31*1000</f>
        <v>140.80672481902434</v>
      </c>
    </row>
    <row r="32" spans="1:12" s="39" customFormat="1" ht="12.6" x14ac:dyDescent="0.25">
      <c r="A32" s="107" t="s">
        <v>36</v>
      </c>
      <c r="B32" s="103">
        <f>'Per Tab. V.4.6A'!B31</f>
        <v>332166.73700000002</v>
      </c>
      <c r="C32" s="103">
        <f>'Per Tab. V.4.6A'!C31</f>
        <v>86654.392000000007</v>
      </c>
      <c r="D32" s="103" t="str">
        <f>'Per Tab. V.4.6A'!D31</f>
        <v>260,88</v>
      </c>
      <c r="E32" s="63"/>
      <c r="F32" s="103">
        <f>'Per Tab. V.4.6A'!E31</f>
        <v>13215165.185000001</v>
      </c>
      <c r="G32" s="103">
        <f>'Per Tab. V.4.6A'!F31</f>
        <v>7818744.5949999997</v>
      </c>
      <c r="H32" s="103" t="str">
        <f>'Per Tab. V.4.6A'!G31</f>
        <v>591,65</v>
      </c>
      <c r="I32" s="63"/>
      <c r="J32" s="103">
        <f>B32+F32</f>
        <v>13547331.922</v>
      </c>
      <c r="K32" s="103">
        <f>C32+G32</f>
        <v>7905398.9869999997</v>
      </c>
      <c r="L32" s="111">
        <f t="shared" ref="L32:L33" si="6">K32/J32*1000</f>
        <v>583.53918192276194</v>
      </c>
    </row>
    <row r="33" spans="1:12" s="39" customFormat="1" ht="13.5" customHeight="1" x14ac:dyDescent="0.25">
      <c r="A33" s="108" t="s">
        <v>3</v>
      </c>
      <c r="B33" s="73">
        <f>SUM(B31+B32)</f>
        <v>129856600.50300001</v>
      </c>
      <c r="C33" s="73">
        <f>SUM(C31+C32)</f>
        <v>6888684.6040000003</v>
      </c>
      <c r="D33" s="174">
        <f t="shared" si="4"/>
        <v>53.048397827423912</v>
      </c>
      <c r="E33" s="111"/>
      <c r="F33" s="73">
        <f>SUM(F31+F32)</f>
        <v>857228043.19999981</v>
      </c>
      <c r="G33" s="73">
        <f>SUM(G31+G32)</f>
        <v>138097314.74399999</v>
      </c>
      <c r="H33" s="110">
        <f t="shared" si="5"/>
        <v>161.09752339469429</v>
      </c>
      <c r="I33" s="111"/>
      <c r="J33" s="73">
        <f>SUM(J31+J32)</f>
        <v>987084643.70300019</v>
      </c>
      <c r="K33" s="73">
        <f>SUM(K31+K32)+1</f>
        <v>144986000.34799999</v>
      </c>
      <c r="L33" s="174">
        <f t="shared" si="6"/>
        <v>146.88304723705562</v>
      </c>
    </row>
    <row r="34" spans="1:12" ht="14.4" x14ac:dyDescent="0.25">
      <c r="A34" s="37" t="s">
        <v>217</v>
      </c>
    </row>
    <row r="35" spans="1:12" x14ac:dyDescent="0.25">
      <c r="A35" s="39" t="s">
        <v>92</v>
      </c>
    </row>
    <row r="36" spans="1:12" x14ac:dyDescent="0.25">
      <c r="A36" s="39" t="s">
        <v>210</v>
      </c>
    </row>
    <row r="37" spans="1:12" x14ac:dyDescent="0.25">
      <c r="A37" s="41" t="s">
        <v>230</v>
      </c>
    </row>
  </sheetData>
  <mergeCells count="5">
    <mergeCell ref="A3:A4"/>
    <mergeCell ref="A1:L1"/>
    <mergeCell ref="B3:D3"/>
    <mergeCell ref="F3:H3"/>
    <mergeCell ref="J3:L3"/>
  </mergeCells>
  <phoneticPr fontId="0" type="noConversion"/>
  <pageMargins left="0.24" right="0.31" top="1" bottom="0.55000000000000004" header="0.5" footer="0.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ADEFD-3B56-4BBD-B569-4684FC5C62E4}">
  <dimension ref="A1:J67"/>
  <sheetViews>
    <sheetView workbookViewId="0">
      <selection sqref="A1:XFD1048576"/>
    </sheetView>
  </sheetViews>
  <sheetFormatPr defaultColWidth="9.109375" defaultRowHeight="13.2" x14ac:dyDescent="0.25"/>
  <cols>
    <col min="1" max="1" width="27.109375" bestFit="1" customWidth="1"/>
    <col min="2" max="2" width="26" bestFit="1" customWidth="1"/>
    <col min="3" max="3" width="24" customWidth="1"/>
    <col min="4" max="4" width="13" customWidth="1"/>
    <col min="5" max="6" width="24.88671875" bestFit="1" customWidth="1"/>
    <col min="7" max="7" width="14.33203125" customWidth="1"/>
    <col min="8" max="9" width="24.88671875" bestFit="1" customWidth="1"/>
    <col min="10" max="10" width="12.88671875" customWidth="1"/>
  </cols>
  <sheetData>
    <row r="1" spans="1:10" ht="24" customHeight="1" x14ac:dyDescent="0.25">
      <c r="A1" s="168" t="s">
        <v>354</v>
      </c>
    </row>
    <row r="2" spans="1:10" ht="20.100000000000001" customHeight="1" x14ac:dyDescent="0.25">
      <c r="A2" s="176"/>
      <c r="B2" s="200" t="s">
        <v>289</v>
      </c>
      <c r="C2" s="200"/>
      <c r="D2" s="200"/>
      <c r="E2" s="200" t="s">
        <v>290</v>
      </c>
      <c r="F2" s="200"/>
      <c r="G2" s="200"/>
      <c r="H2" s="200" t="s">
        <v>231</v>
      </c>
      <c r="I2" s="200"/>
      <c r="J2" s="200"/>
    </row>
    <row r="3" spans="1:10" ht="20.100000000000001" customHeight="1" x14ac:dyDescent="0.25">
      <c r="A3" s="175" t="s">
        <v>262</v>
      </c>
      <c r="B3" s="175" t="s">
        <v>355</v>
      </c>
      <c r="C3" s="186" t="s">
        <v>356</v>
      </c>
      <c r="D3" s="175" t="s">
        <v>263</v>
      </c>
      <c r="E3" s="175" t="s">
        <v>355</v>
      </c>
      <c r="F3" s="186" t="s">
        <v>356</v>
      </c>
      <c r="G3" s="175" t="s">
        <v>263</v>
      </c>
      <c r="H3" s="175" t="s">
        <v>355</v>
      </c>
      <c r="I3" s="186" t="s">
        <v>356</v>
      </c>
      <c r="J3" s="175" t="s">
        <v>263</v>
      </c>
    </row>
    <row r="4" spans="1:10" ht="20.100000000000001" customHeight="1" x14ac:dyDescent="0.25">
      <c r="A4" s="170" t="s">
        <v>264</v>
      </c>
      <c r="B4" s="171">
        <v>15833943.313999999</v>
      </c>
      <c r="C4" s="171">
        <v>684884.82200000004</v>
      </c>
      <c r="D4" s="177" t="s">
        <v>357</v>
      </c>
      <c r="E4" s="171">
        <v>76877664.875</v>
      </c>
      <c r="F4" s="171">
        <v>11749536.641000001</v>
      </c>
      <c r="G4" s="177" t="s">
        <v>358</v>
      </c>
      <c r="H4" s="171">
        <v>92711608.188999996</v>
      </c>
      <c r="I4" s="171">
        <v>12434421.463</v>
      </c>
      <c r="J4" s="177" t="s">
        <v>359</v>
      </c>
    </row>
    <row r="5" spans="1:10" ht="20.100000000000001" customHeight="1" x14ac:dyDescent="0.25">
      <c r="A5" s="170" t="s">
        <v>265</v>
      </c>
      <c r="B5" s="171">
        <v>283691.17300000001</v>
      </c>
      <c r="C5" s="171">
        <v>21843.831999999999</v>
      </c>
      <c r="D5" s="177" t="s">
        <v>360</v>
      </c>
      <c r="E5" s="171">
        <v>975252.495</v>
      </c>
      <c r="F5" s="171">
        <v>255524.17300000001</v>
      </c>
      <c r="G5" s="177" t="s">
        <v>361</v>
      </c>
      <c r="H5" s="171">
        <v>1258943.6680000001</v>
      </c>
      <c r="I5" s="171">
        <v>277368.005</v>
      </c>
      <c r="J5" s="177" t="s">
        <v>362</v>
      </c>
    </row>
    <row r="6" spans="1:10" ht="20.100000000000001" customHeight="1" x14ac:dyDescent="0.25">
      <c r="A6" s="170" t="s">
        <v>266</v>
      </c>
      <c r="B6" s="171">
        <v>1539480.8419999999</v>
      </c>
      <c r="C6" s="171">
        <v>120382.26700000001</v>
      </c>
      <c r="D6" s="177" t="s">
        <v>363</v>
      </c>
      <c r="E6" s="171">
        <v>22021183.092999998</v>
      </c>
      <c r="F6" s="171">
        <v>3653809.5610000002</v>
      </c>
      <c r="G6" s="177" t="s">
        <v>364</v>
      </c>
      <c r="H6" s="171">
        <v>23560663.934999999</v>
      </c>
      <c r="I6" s="171">
        <v>3774191.8280000002</v>
      </c>
      <c r="J6" s="177" t="s">
        <v>287</v>
      </c>
    </row>
    <row r="7" spans="1:10" ht="20.100000000000001" customHeight="1" x14ac:dyDescent="0.25">
      <c r="A7" s="170" t="s">
        <v>267</v>
      </c>
      <c r="B7" s="171">
        <v>27390471.390000001</v>
      </c>
      <c r="C7" s="171">
        <v>1340974.665</v>
      </c>
      <c r="D7" s="177" t="s">
        <v>365</v>
      </c>
      <c r="E7" s="171">
        <v>200504796.104</v>
      </c>
      <c r="F7" s="171">
        <v>25969651.022999998</v>
      </c>
      <c r="G7" s="177" t="s">
        <v>366</v>
      </c>
      <c r="H7" s="171">
        <v>227895267.49399999</v>
      </c>
      <c r="I7" s="171">
        <v>27310625.688000001</v>
      </c>
      <c r="J7" s="177" t="s">
        <v>367</v>
      </c>
    </row>
    <row r="8" spans="1:10" ht="20.100000000000001" customHeight="1" x14ac:dyDescent="0.25">
      <c r="A8" s="170" t="s">
        <v>268</v>
      </c>
      <c r="B8" s="171">
        <v>9463449.7850000001</v>
      </c>
      <c r="C8" s="171">
        <v>305915.95199999999</v>
      </c>
      <c r="D8" s="177" t="s">
        <v>368</v>
      </c>
      <c r="E8" s="171">
        <v>28336531.247000001</v>
      </c>
      <c r="F8" s="171">
        <v>3297812.2140000002</v>
      </c>
      <c r="G8" s="177" t="s">
        <v>369</v>
      </c>
      <c r="H8" s="171">
        <v>37799981.031999998</v>
      </c>
      <c r="I8" s="171">
        <v>3603728.1660000002</v>
      </c>
      <c r="J8" s="177" t="s">
        <v>370</v>
      </c>
    </row>
    <row r="9" spans="1:10" ht="20.100000000000001" customHeight="1" x14ac:dyDescent="0.25">
      <c r="A9" s="170" t="s">
        <v>269</v>
      </c>
      <c r="B9" s="171">
        <v>5675592.8159999996</v>
      </c>
      <c r="C9" s="171">
        <v>167601.652</v>
      </c>
      <c r="D9" s="177" t="s">
        <v>371</v>
      </c>
      <c r="E9" s="171">
        <v>14636699.032</v>
      </c>
      <c r="F9" s="171">
        <v>1478437.3529999999</v>
      </c>
      <c r="G9" s="177" t="s">
        <v>372</v>
      </c>
      <c r="H9" s="171">
        <v>20312291.848000001</v>
      </c>
      <c r="I9" s="171">
        <v>1646039.0049999999</v>
      </c>
      <c r="J9" s="177" t="s">
        <v>373</v>
      </c>
    </row>
    <row r="10" spans="1:10" ht="20.100000000000001" customHeight="1" x14ac:dyDescent="0.25">
      <c r="A10" s="170" t="s">
        <v>270</v>
      </c>
      <c r="B10" s="171">
        <v>3787856.969</v>
      </c>
      <c r="C10" s="171">
        <v>138314.29999999999</v>
      </c>
      <c r="D10" s="177" t="s">
        <v>374</v>
      </c>
      <c r="E10" s="171">
        <v>13699832.215</v>
      </c>
      <c r="F10" s="171">
        <v>1819374.861</v>
      </c>
      <c r="G10" s="177" t="s">
        <v>375</v>
      </c>
      <c r="H10" s="171">
        <v>17487689.184</v>
      </c>
      <c r="I10" s="171">
        <v>1957689.1610000001</v>
      </c>
      <c r="J10" s="177" t="s">
        <v>376</v>
      </c>
    </row>
    <row r="11" spans="1:10" ht="20.100000000000001" customHeight="1" x14ac:dyDescent="0.25">
      <c r="A11" s="170" t="s">
        <v>271</v>
      </c>
      <c r="B11" s="171">
        <v>26128895.43</v>
      </c>
      <c r="C11" s="171">
        <v>1232614.595</v>
      </c>
      <c r="D11" s="177" t="s">
        <v>377</v>
      </c>
      <c r="E11" s="171">
        <v>113548186.464</v>
      </c>
      <c r="F11" s="171">
        <v>16154763.918</v>
      </c>
      <c r="G11" s="177" t="s">
        <v>378</v>
      </c>
      <c r="H11" s="171">
        <v>139677081.89399999</v>
      </c>
      <c r="I11" s="171">
        <v>17387378.513</v>
      </c>
      <c r="J11" s="177" t="s">
        <v>379</v>
      </c>
    </row>
    <row r="12" spans="1:10" ht="20.100000000000001" customHeight="1" x14ac:dyDescent="0.25">
      <c r="A12" s="170" t="s">
        <v>272</v>
      </c>
      <c r="B12" s="171">
        <v>2116159.5720000002</v>
      </c>
      <c r="C12" s="171">
        <v>170998.954</v>
      </c>
      <c r="D12" s="177" t="s">
        <v>380</v>
      </c>
      <c r="E12" s="171">
        <v>25120844.271000002</v>
      </c>
      <c r="F12" s="171">
        <v>3482988.5150000001</v>
      </c>
      <c r="G12" s="177" t="s">
        <v>381</v>
      </c>
      <c r="H12" s="171">
        <v>27237003.842999998</v>
      </c>
      <c r="I12" s="171">
        <v>3653987.469</v>
      </c>
      <c r="J12" s="177" t="s">
        <v>382</v>
      </c>
    </row>
    <row r="13" spans="1:10" ht="20.100000000000001" customHeight="1" x14ac:dyDescent="0.25">
      <c r="A13" s="170" t="s">
        <v>273</v>
      </c>
      <c r="B13" s="171">
        <v>9592106.1219999995</v>
      </c>
      <c r="C13" s="171">
        <v>665550.28</v>
      </c>
      <c r="D13" s="177" t="s">
        <v>383</v>
      </c>
      <c r="E13" s="171">
        <v>116563681.774</v>
      </c>
      <c r="F13" s="171">
        <v>17651977.263</v>
      </c>
      <c r="G13" s="177" t="s">
        <v>384</v>
      </c>
      <c r="H13" s="171">
        <v>126155787.896</v>
      </c>
      <c r="I13" s="171">
        <v>18317527.543000001</v>
      </c>
      <c r="J13" s="177" t="s">
        <v>385</v>
      </c>
    </row>
    <row r="14" spans="1:10" ht="20.100000000000001" customHeight="1" x14ac:dyDescent="0.25">
      <c r="A14" s="170" t="s">
        <v>274</v>
      </c>
      <c r="B14" s="171">
        <v>6773151.0429999996</v>
      </c>
      <c r="C14" s="171">
        <v>355929.701</v>
      </c>
      <c r="D14" s="177" t="s">
        <v>386</v>
      </c>
      <c r="E14" s="171">
        <v>54687123.302000001</v>
      </c>
      <c r="F14" s="171">
        <v>9055535.6410000008</v>
      </c>
      <c r="G14" s="177" t="s">
        <v>387</v>
      </c>
      <c r="H14" s="171">
        <v>61460274.344999999</v>
      </c>
      <c r="I14" s="171">
        <v>9411465.3420000002</v>
      </c>
      <c r="J14" s="177" t="s">
        <v>388</v>
      </c>
    </row>
    <row r="15" spans="1:10" ht="20.100000000000001" customHeight="1" x14ac:dyDescent="0.25">
      <c r="A15" s="170" t="s">
        <v>275</v>
      </c>
      <c r="B15" s="171">
        <v>1366637.6340000001</v>
      </c>
      <c r="C15" s="171">
        <v>145295.50899999999</v>
      </c>
      <c r="D15" s="177" t="s">
        <v>389</v>
      </c>
      <c r="E15" s="171">
        <v>17151418.875999998</v>
      </c>
      <c r="F15" s="171">
        <v>2965574.1889999998</v>
      </c>
      <c r="G15" s="177" t="s">
        <v>390</v>
      </c>
      <c r="H15" s="171">
        <v>18518056.510000002</v>
      </c>
      <c r="I15" s="171">
        <v>3110869.6979999999</v>
      </c>
      <c r="J15" s="177" t="s">
        <v>391</v>
      </c>
    </row>
    <row r="16" spans="1:10" ht="20.100000000000001" customHeight="1" x14ac:dyDescent="0.25">
      <c r="A16" s="170" t="s">
        <v>276</v>
      </c>
      <c r="B16" s="171">
        <v>3771794.4330000002</v>
      </c>
      <c r="C16" s="171">
        <v>180712.77600000001</v>
      </c>
      <c r="D16" s="177" t="s">
        <v>392</v>
      </c>
      <c r="E16" s="171">
        <v>16826688.875999998</v>
      </c>
      <c r="F16" s="171">
        <v>3447058.5389999999</v>
      </c>
      <c r="G16" s="177" t="s">
        <v>393</v>
      </c>
      <c r="H16" s="171">
        <v>20598483.309</v>
      </c>
      <c r="I16" s="171">
        <v>3627771.3149999999</v>
      </c>
      <c r="J16" s="177" t="s">
        <v>394</v>
      </c>
    </row>
    <row r="17" spans="1:10" ht="20.100000000000001" customHeight="1" x14ac:dyDescent="0.25">
      <c r="A17" s="170" t="s">
        <v>277</v>
      </c>
      <c r="B17" s="171">
        <v>3751124.696</v>
      </c>
      <c r="C17" s="171">
        <v>236221.016</v>
      </c>
      <c r="D17" s="177" t="s">
        <v>395</v>
      </c>
      <c r="E17" s="171">
        <v>39185401.248999998</v>
      </c>
      <c r="F17" s="171">
        <v>6858782.5279999999</v>
      </c>
      <c r="G17" s="177" t="s">
        <v>396</v>
      </c>
      <c r="H17" s="171">
        <v>42936525.945</v>
      </c>
      <c r="I17" s="171">
        <v>7095003.5439999998</v>
      </c>
      <c r="J17" s="177" t="s">
        <v>397</v>
      </c>
    </row>
    <row r="18" spans="1:10" ht="20.100000000000001" customHeight="1" x14ac:dyDescent="0.25">
      <c r="A18" s="170" t="s">
        <v>278</v>
      </c>
      <c r="B18" s="171">
        <v>3716878.071</v>
      </c>
      <c r="C18" s="171">
        <v>192779.671</v>
      </c>
      <c r="D18" s="177" t="s">
        <v>398</v>
      </c>
      <c r="E18" s="171">
        <v>12117223.471999999</v>
      </c>
      <c r="F18" s="171">
        <v>2804602.0129999998</v>
      </c>
      <c r="G18" s="177" t="s">
        <v>399</v>
      </c>
      <c r="H18" s="171">
        <v>15834101.543</v>
      </c>
      <c r="I18" s="171">
        <v>2997381.6839999999</v>
      </c>
      <c r="J18" s="177" t="s">
        <v>400</v>
      </c>
    </row>
    <row r="19" spans="1:10" ht="20.100000000000001" customHeight="1" x14ac:dyDescent="0.25">
      <c r="A19" s="170" t="s">
        <v>279</v>
      </c>
      <c r="B19" s="171">
        <v>253872.89</v>
      </c>
      <c r="C19" s="171">
        <v>23092.835999999999</v>
      </c>
      <c r="D19" s="177" t="s">
        <v>401</v>
      </c>
      <c r="E19" s="171">
        <v>4165653.196</v>
      </c>
      <c r="F19" s="171">
        <v>593669.853</v>
      </c>
      <c r="G19" s="177" t="s">
        <v>402</v>
      </c>
      <c r="H19" s="171">
        <v>4419526.0860000001</v>
      </c>
      <c r="I19" s="171">
        <v>616762.68900000001</v>
      </c>
      <c r="J19" s="177" t="s">
        <v>403</v>
      </c>
    </row>
    <row r="20" spans="1:10" ht="20.100000000000001" customHeight="1" x14ac:dyDescent="0.25">
      <c r="A20" s="170" t="s">
        <v>280</v>
      </c>
      <c r="B20" s="171">
        <v>5621504.3609999996</v>
      </c>
      <c r="C20" s="171">
        <v>323505.51899999997</v>
      </c>
      <c r="D20" s="177" t="s">
        <v>404</v>
      </c>
      <c r="E20" s="171">
        <v>34336615.741999999</v>
      </c>
      <c r="F20" s="171">
        <v>7353766.7939999998</v>
      </c>
      <c r="G20" s="177" t="s">
        <v>405</v>
      </c>
      <c r="H20" s="171">
        <v>39958120.103</v>
      </c>
      <c r="I20" s="171">
        <v>7677272.3130000001</v>
      </c>
      <c r="J20" s="177" t="s">
        <v>406</v>
      </c>
    </row>
    <row r="21" spans="1:10" ht="20.100000000000001" customHeight="1" x14ac:dyDescent="0.25">
      <c r="A21" s="170" t="s">
        <v>281</v>
      </c>
      <c r="B21" s="171">
        <v>3224058.003</v>
      </c>
      <c r="C21" s="171">
        <v>285318.16200000001</v>
      </c>
      <c r="D21" s="177" t="s">
        <v>407</v>
      </c>
      <c r="E21" s="171">
        <v>26898013.653999999</v>
      </c>
      <c r="F21" s="171">
        <v>6152900.7439999999</v>
      </c>
      <c r="G21" s="177" t="s">
        <v>408</v>
      </c>
      <c r="H21" s="171">
        <v>30122071.657000002</v>
      </c>
      <c r="I21" s="171">
        <v>6438218.9060000004</v>
      </c>
      <c r="J21" s="177" t="s">
        <v>409</v>
      </c>
    </row>
    <row r="22" spans="1:10" ht="20.100000000000001" customHeight="1" x14ac:dyDescent="0.25">
      <c r="A22" s="170" t="s">
        <v>282</v>
      </c>
      <c r="B22" s="171">
        <v>1415761.0989999999</v>
      </c>
      <c r="C22" s="171">
        <v>101975.652</v>
      </c>
      <c r="D22" s="177" t="s">
        <v>410</v>
      </c>
      <c r="E22" s="171">
        <v>5950786.0829999996</v>
      </c>
      <c r="F22" s="171">
        <v>1556441.159</v>
      </c>
      <c r="G22" s="177" t="s">
        <v>411</v>
      </c>
      <c r="H22" s="171">
        <v>7366547.182</v>
      </c>
      <c r="I22" s="171">
        <v>1658416.811</v>
      </c>
      <c r="J22" s="177" t="s">
        <v>412</v>
      </c>
    </row>
    <row r="23" spans="1:10" ht="20.100000000000001" customHeight="1" x14ac:dyDescent="0.25">
      <c r="A23" s="170" t="s">
        <v>283</v>
      </c>
      <c r="B23" s="171">
        <v>1754839.1089999999</v>
      </c>
      <c r="C23" s="171">
        <v>142152.37700000001</v>
      </c>
      <c r="D23" s="177" t="s">
        <v>413</v>
      </c>
      <c r="E23" s="171">
        <v>6522040.5630000001</v>
      </c>
      <c r="F23" s="171">
        <v>1303995.0689999999</v>
      </c>
      <c r="G23" s="177" t="s">
        <v>414</v>
      </c>
      <c r="H23" s="171">
        <v>8276879.6720000003</v>
      </c>
      <c r="I23" s="171">
        <v>1446147.446</v>
      </c>
      <c r="J23" s="177" t="s">
        <v>415</v>
      </c>
    </row>
    <row r="24" spans="1:10" ht="20.100000000000001" customHeight="1" x14ac:dyDescent="0.25">
      <c r="A24" s="170" t="s">
        <v>284</v>
      </c>
      <c r="B24" s="171">
        <v>4223881.9550000001</v>
      </c>
      <c r="C24" s="171">
        <v>218183.27100000001</v>
      </c>
      <c r="D24" s="177" t="s">
        <v>416</v>
      </c>
      <c r="E24" s="171">
        <v>26702078.991</v>
      </c>
      <c r="F24" s="171">
        <v>4241888.4280000003</v>
      </c>
      <c r="G24" s="177" t="s">
        <v>417</v>
      </c>
      <c r="H24" s="171">
        <v>30925960.945999999</v>
      </c>
      <c r="I24" s="171">
        <v>4460071.699</v>
      </c>
      <c r="J24" s="177" t="s">
        <v>418</v>
      </c>
    </row>
    <row r="25" spans="1:10" ht="20.100000000000001" customHeight="1" x14ac:dyDescent="0.25">
      <c r="A25" s="170" t="s">
        <v>285</v>
      </c>
      <c r="B25" s="171">
        <v>1302732.844</v>
      </c>
      <c r="C25" s="171">
        <v>53698.355000000003</v>
      </c>
      <c r="D25" s="177" t="s">
        <v>419</v>
      </c>
      <c r="E25" s="171">
        <v>15521693.687999999</v>
      </c>
      <c r="F25" s="171">
        <v>1728291.8840000001</v>
      </c>
      <c r="G25" s="177" t="s">
        <v>420</v>
      </c>
      <c r="H25" s="171">
        <v>16824426.532000002</v>
      </c>
      <c r="I25" s="171">
        <v>1781990.2390000001</v>
      </c>
      <c r="J25" s="177" t="s">
        <v>421</v>
      </c>
    </row>
    <row r="26" spans="1:10" ht="9.75" customHeight="1" x14ac:dyDescent="0.25">
      <c r="A26" s="170"/>
      <c r="B26" s="171"/>
      <c r="C26" s="171"/>
      <c r="D26" s="177"/>
      <c r="E26" s="171"/>
      <c r="F26" s="171"/>
      <c r="G26" s="177"/>
      <c r="H26" s="171"/>
      <c r="I26" s="171"/>
      <c r="J26" s="177"/>
    </row>
    <row r="27" spans="1:10" ht="20.100000000000001" customHeight="1" x14ac:dyDescent="0.3">
      <c r="A27" s="188" t="s">
        <v>257</v>
      </c>
      <c r="B27" s="171">
        <v>92348197.628000006</v>
      </c>
      <c r="C27" s="171">
        <v>4543165.3669999996</v>
      </c>
      <c r="D27" s="177" t="s">
        <v>422</v>
      </c>
      <c r="E27" s="171">
        <v>583948140.32299995</v>
      </c>
      <c r="F27" s="171">
        <v>82216063.307999998</v>
      </c>
      <c r="G27" s="177" t="s">
        <v>423</v>
      </c>
      <c r="H27" s="171">
        <v>676296337.95099998</v>
      </c>
      <c r="I27" s="171">
        <v>86759228.674999997</v>
      </c>
      <c r="J27" s="177" t="s">
        <v>424</v>
      </c>
    </row>
    <row r="28" spans="1:10" ht="20.100000000000001" customHeight="1" x14ac:dyDescent="0.3">
      <c r="A28" s="188" t="s">
        <v>258</v>
      </c>
      <c r="B28" s="171">
        <v>15662707.806</v>
      </c>
      <c r="C28" s="171">
        <v>918159.00199999998</v>
      </c>
      <c r="D28" s="177" t="s">
        <v>425</v>
      </c>
      <c r="E28" s="171">
        <v>127850632.303</v>
      </c>
      <c r="F28" s="171">
        <v>22326950.897</v>
      </c>
      <c r="G28" s="177" t="s">
        <v>426</v>
      </c>
      <c r="H28" s="171">
        <v>143513340.109</v>
      </c>
      <c r="I28" s="171">
        <v>23245109.899</v>
      </c>
      <c r="J28" s="177" t="s">
        <v>427</v>
      </c>
    </row>
    <row r="29" spans="1:10" ht="20.100000000000001" customHeight="1" x14ac:dyDescent="0.3">
      <c r="A29" s="188" t="s">
        <v>259</v>
      </c>
      <c r="B29" s="171">
        <v>21513528.331999999</v>
      </c>
      <c r="C29" s="171">
        <v>1340705.8430000001</v>
      </c>
      <c r="D29" s="177" t="s">
        <v>428</v>
      </c>
      <c r="E29" s="171">
        <v>132214105.389</v>
      </c>
      <c r="F29" s="171">
        <v>25735555.943999998</v>
      </c>
      <c r="G29" s="177" t="s">
        <v>429</v>
      </c>
      <c r="H29" s="171">
        <v>153727633.72099999</v>
      </c>
      <c r="I29" s="171">
        <v>27076261.787</v>
      </c>
      <c r="J29" s="177" t="s">
        <v>430</v>
      </c>
    </row>
    <row r="30" spans="1:10" ht="20.100000000000001" customHeight="1" x14ac:dyDescent="0.3">
      <c r="A30" s="188" t="s">
        <v>260</v>
      </c>
      <c r="B30" s="171">
        <v>129524433.766</v>
      </c>
      <c r="C30" s="171">
        <v>6802030.2120000003</v>
      </c>
      <c r="D30" s="177" t="s">
        <v>431</v>
      </c>
      <c r="E30" s="171">
        <v>844012878.01499999</v>
      </c>
      <c r="F30" s="171">
        <v>130278570.149</v>
      </c>
      <c r="G30" s="177" t="s">
        <v>432</v>
      </c>
      <c r="H30" s="171">
        <v>973537311.78100002</v>
      </c>
      <c r="I30" s="171">
        <v>137080600.361</v>
      </c>
      <c r="J30" s="177" t="s">
        <v>433</v>
      </c>
    </row>
    <row r="31" spans="1:10" ht="20.100000000000001" customHeight="1" x14ac:dyDescent="0.3">
      <c r="A31" s="188" t="s">
        <v>261</v>
      </c>
      <c r="B31" s="171">
        <v>332166.73700000002</v>
      </c>
      <c r="C31" s="171">
        <v>86654.392000000007</v>
      </c>
      <c r="D31" s="177" t="s">
        <v>434</v>
      </c>
      <c r="E31" s="171">
        <v>13215165.185000001</v>
      </c>
      <c r="F31" s="171">
        <v>7818744.5949999997</v>
      </c>
      <c r="G31" s="177" t="s">
        <v>435</v>
      </c>
      <c r="H31" s="171">
        <v>13547331.922</v>
      </c>
      <c r="I31" s="171">
        <v>7905398.9869999997</v>
      </c>
      <c r="J31" s="177" t="s">
        <v>436</v>
      </c>
    </row>
    <row r="32" spans="1:10" ht="20.100000000000001" customHeight="1" x14ac:dyDescent="0.3">
      <c r="A32" s="188" t="s">
        <v>223</v>
      </c>
      <c r="B32" s="179">
        <v>129856600.50300001</v>
      </c>
      <c r="C32" s="179">
        <v>6888684.6040000003</v>
      </c>
      <c r="D32" s="180" t="s">
        <v>437</v>
      </c>
      <c r="E32" s="179">
        <v>857228043.20000005</v>
      </c>
      <c r="F32" s="179">
        <v>138097314.74399999</v>
      </c>
      <c r="G32" s="180" t="s">
        <v>438</v>
      </c>
      <c r="H32" s="179">
        <v>987084643.70299995</v>
      </c>
      <c r="I32" s="179">
        <v>144985999.34799999</v>
      </c>
      <c r="J32" s="180" t="s">
        <v>315</v>
      </c>
    </row>
    <row r="35" spans="1:10" x14ac:dyDescent="0.25">
      <c r="A35" s="189"/>
    </row>
    <row r="37" spans="1:10" x14ac:dyDescent="0.25">
      <c r="A37" s="190"/>
      <c r="B37" s="273"/>
      <c r="C37" s="273"/>
      <c r="D37" s="273"/>
      <c r="E37" s="273"/>
      <c r="F37" s="273"/>
      <c r="G37" s="273"/>
      <c r="H37" s="273"/>
      <c r="I37" s="273"/>
      <c r="J37" s="273"/>
    </row>
    <row r="38" spans="1:10" x14ac:dyDescent="0.25">
      <c r="A38" s="191"/>
      <c r="B38" s="191"/>
      <c r="C38" s="192"/>
      <c r="D38" s="191"/>
      <c r="E38" s="192"/>
      <c r="F38" s="192"/>
      <c r="G38" s="191"/>
      <c r="H38" s="192"/>
      <c r="I38" s="192"/>
      <c r="J38" s="191"/>
    </row>
    <row r="39" spans="1:10" x14ac:dyDescent="0.25">
      <c r="A39" s="189"/>
      <c r="B39" s="187"/>
      <c r="C39" s="187"/>
      <c r="D39" s="193"/>
      <c r="E39" s="187"/>
      <c r="F39" s="187"/>
      <c r="G39" s="193"/>
      <c r="H39" s="187"/>
      <c r="I39" s="187"/>
      <c r="J39" s="193"/>
    </row>
    <row r="40" spans="1:10" x14ac:dyDescent="0.25">
      <c r="A40" s="189"/>
      <c r="B40" s="187"/>
      <c r="C40" s="187"/>
      <c r="D40" s="193"/>
      <c r="E40" s="187"/>
      <c r="F40" s="187"/>
      <c r="G40" s="193"/>
      <c r="H40" s="187"/>
      <c r="I40" s="187"/>
      <c r="J40" s="193"/>
    </row>
    <row r="41" spans="1:10" x14ac:dyDescent="0.25">
      <c r="A41" s="189"/>
      <c r="B41" s="187"/>
      <c r="C41" s="187"/>
      <c r="D41" s="193"/>
      <c r="E41" s="187"/>
      <c r="F41" s="187"/>
      <c r="G41" s="193"/>
      <c r="H41" s="187"/>
      <c r="I41" s="187"/>
      <c r="J41" s="193"/>
    </row>
    <row r="42" spans="1:10" x14ac:dyDescent="0.25">
      <c r="A42" s="189"/>
      <c r="B42" s="187"/>
      <c r="C42" s="187"/>
      <c r="D42" s="193"/>
      <c r="E42" s="187"/>
      <c r="F42" s="187"/>
      <c r="G42" s="193"/>
      <c r="H42" s="187"/>
      <c r="I42" s="187"/>
      <c r="J42" s="193"/>
    </row>
    <row r="43" spans="1:10" x14ac:dyDescent="0.25">
      <c r="A43" s="189"/>
      <c r="B43" s="187"/>
      <c r="C43" s="187"/>
      <c r="D43" s="193"/>
      <c r="E43" s="187"/>
      <c r="F43" s="187"/>
      <c r="G43" s="193"/>
      <c r="H43" s="187"/>
      <c r="I43" s="187"/>
      <c r="J43" s="193"/>
    </row>
    <row r="44" spans="1:10" x14ac:dyDescent="0.25">
      <c r="A44" s="189"/>
      <c r="B44" s="187"/>
      <c r="C44" s="187"/>
      <c r="D44" s="193"/>
      <c r="E44" s="187"/>
      <c r="F44" s="187"/>
      <c r="G44" s="193"/>
      <c r="H44" s="187"/>
      <c r="I44" s="187"/>
      <c r="J44" s="193"/>
    </row>
    <row r="45" spans="1:10" x14ac:dyDescent="0.25">
      <c r="A45" s="189"/>
      <c r="B45" s="187"/>
      <c r="C45" s="187"/>
      <c r="D45" s="193"/>
      <c r="E45" s="187"/>
      <c r="F45" s="187"/>
      <c r="G45" s="193"/>
      <c r="H45" s="187"/>
      <c r="I45" s="187"/>
      <c r="J45" s="193"/>
    </row>
    <row r="46" spans="1:10" x14ac:dyDescent="0.25">
      <c r="A46" s="189"/>
      <c r="B46" s="187"/>
      <c r="C46" s="187"/>
      <c r="D46" s="193"/>
      <c r="E46" s="187"/>
      <c r="F46" s="187"/>
      <c r="G46" s="193"/>
      <c r="H46" s="187"/>
      <c r="I46" s="187"/>
      <c r="J46" s="193"/>
    </row>
    <row r="47" spans="1:10" x14ac:dyDescent="0.25">
      <c r="A47" s="189"/>
      <c r="B47" s="187"/>
      <c r="C47" s="187"/>
      <c r="D47" s="193"/>
      <c r="E47" s="187"/>
      <c r="F47" s="187"/>
      <c r="G47" s="193"/>
      <c r="H47" s="187"/>
      <c r="I47" s="187"/>
      <c r="J47" s="193"/>
    </row>
    <row r="48" spans="1:10" x14ac:dyDescent="0.25">
      <c r="A48" s="189"/>
      <c r="B48" s="187"/>
      <c r="C48" s="187"/>
      <c r="D48" s="193"/>
      <c r="E48" s="187"/>
      <c r="F48" s="187"/>
      <c r="G48" s="193"/>
      <c r="H48" s="187"/>
      <c r="I48" s="187"/>
      <c r="J48" s="193"/>
    </row>
    <row r="49" spans="1:10" x14ac:dyDescent="0.25">
      <c r="A49" s="189"/>
      <c r="B49" s="187"/>
      <c r="C49" s="187"/>
      <c r="D49" s="193"/>
      <c r="E49" s="187"/>
      <c r="F49" s="187"/>
      <c r="G49" s="193"/>
      <c r="H49" s="187"/>
      <c r="I49" s="187"/>
      <c r="J49" s="193"/>
    </row>
    <row r="50" spans="1:10" x14ac:dyDescent="0.25">
      <c r="A50" s="189"/>
      <c r="B50" s="187"/>
      <c r="C50" s="187"/>
      <c r="D50" s="193"/>
      <c r="E50" s="187"/>
      <c r="F50" s="187"/>
      <c r="G50" s="193"/>
      <c r="H50" s="187"/>
      <c r="I50" s="187"/>
      <c r="J50" s="193"/>
    </row>
    <row r="51" spans="1:10" x14ac:dyDescent="0.25">
      <c r="A51" s="189"/>
      <c r="B51" s="187"/>
      <c r="C51" s="187"/>
      <c r="D51" s="193"/>
      <c r="E51" s="187"/>
      <c r="F51" s="187"/>
      <c r="G51" s="193"/>
      <c r="H51" s="187"/>
      <c r="I51" s="187"/>
      <c r="J51" s="193"/>
    </row>
    <row r="52" spans="1:10" x14ac:dyDescent="0.25">
      <c r="A52" s="189"/>
      <c r="B52" s="187"/>
      <c r="C52" s="187"/>
      <c r="D52" s="193"/>
      <c r="E52" s="187"/>
      <c r="F52" s="187"/>
      <c r="G52" s="193"/>
      <c r="H52" s="187"/>
      <c r="I52" s="187"/>
      <c r="J52" s="193"/>
    </row>
    <row r="53" spans="1:10" x14ac:dyDescent="0.25">
      <c r="A53" s="189"/>
      <c r="B53" s="187"/>
      <c r="C53" s="187"/>
      <c r="D53" s="193"/>
      <c r="E53" s="187"/>
      <c r="F53" s="187"/>
      <c r="G53" s="193"/>
      <c r="H53" s="187"/>
      <c r="I53" s="187"/>
      <c r="J53" s="193"/>
    </row>
    <row r="54" spans="1:10" x14ac:dyDescent="0.25">
      <c r="A54" s="189"/>
      <c r="B54" s="187"/>
      <c r="C54" s="187"/>
      <c r="D54" s="193"/>
      <c r="E54" s="187"/>
      <c r="F54" s="187"/>
      <c r="G54" s="193"/>
      <c r="H54" s="187"/>
      <c r="I54" s="187"/>
      <c r="J54" s="193"/>
    </row>
    <row r="55" spans="1:10" x14ac:dyDescent="0.25">
      <c r="A55" s="189"/>
      <c r="B55" s="187"/>
      <c r="C55" s="187"/>
      <c r="D55" s="193"/>
      <c r="E55" s="187"/>
      <c r="F55" s="187"/>
      <c r="G55" s="193"/>
      <c r="H55" s="187"/>
      <c r="I55" s="187"/>
      <c r="J55" s="193"/>
    </row>
    <row r="56" spans="1:10" x14ac:dyDescent="0.25">
      <c r="A56" s="189"/>
      <c r="B56" s="187"/>
      <c r="C56" s="187"/>
      <c r="D56" s="193"/>
      <c r="E56" s="187"/>
      <c r="F56" s="187"/>
      <c r="G56" s="193"/>
      <c r="H56" s="187"/>
      <c r="I56" s="187"/>
      <c r="J56" s="193"/>
    </row>
    <row r="57" spans="1:10" x14ac:dyDescent="0.25">
      <c r="A57" s="189"/>
      <c r="B57" s="187"/>
      <c r="C57" s="187"/>
      <c r="D57" s="193"/>
      <c r="E57" s="187"/>
      <c r="F57" s="187"/>
      <c r="G57" s="193"/>
      <c r="H57" s="187"/>
      <c r="I57" s="187"/>
      <c r="J57" s="193"/>
    </row>
    <row r="58" spans="1:10" x14ac:dyDescent="0.25">
      <c r="A58" s="189"/>
      <c r="B58" s="187"/>
      <c r="C58" s="187"/>
      <c r="D58" s="193"/>
      <c r="E58" s="187"/>
      <c r="F58" s="187"/>
      <c r="G58" s="193"/>
      <c r="H58" s="187"/>
      <c r="I58" s="187"/>
      <c r="J58" s="193"/>
    </row>
    <row r="59" spans="1:10" x14ac:dyDescent="0.25">
      <c r="A59" s="189"/>
      <c r="B59" s="187"/>
      <c r="C59" s="187"/>
      <c r="D59" s="193"/>
      <c r="E59" s="187"/>
      <c r="F59" s="187"/>
      <c r="G59" s="193"/>
      <c r="H59" s="187"/>
      <c r="I59" s="187"/>
      <c r="J59" s="193"/>
    </row>
    <row r="60" spans="1:10" x14ac:dyDescent="0.25">
      <c r="A60" s="189"/>
      <c r="B60" s="187"/>
      <c r="C60" s="187"/>
      <c r="D60" s="193"/>
      <c r="E60" s="187"/>
      <c r="F60" s="187"/>
      <c r="G60" s="193"/>
      <c r="H60" s="187"/>
      <c r="I60" s="187"/>
      <c r="J60" s="193"/>
    </row>
    <row r="61" spans="1:10" x14ac:dyDescent="0.25">
      <c r="A61" s="189"/>
      <c r="B61" s="187"/>
      <c r="C61" s="187"/>
      <c r="D61" s="193"/>
      <c r="E61" s="187"/>
      <c r="F61" s="187"/>
      <c r="G61" s="193"/>
      <c r="H61" s="187"/>
      <c r="I61" s="187"/>
      <c r="J61" s="193"/>
    </row>
    <row r="62" spans="1:10" x14ac:dyDescent="0.25">
      <c r="A62" s="194"/>
      <c r="B62" s="187"/>
      <c r="C62" s="187"/>
      <c r="D62" s="193"/>
      <c r="E62" s="187"/>
      <c r="F62" s="187"/>
      <c r="G62" s="193"/>
      <c r="H62" s="187"/>
      <c r="I62" s="187"/>
      <c r="J62" s="193"/>
    </row>
    <row r="63" spans="1:10" x14ac:dyDescent="0.25">
      <c r="A63" s="194"/>
      <c r="B63" s="187"/>
      <c r="C63" s="187"/>
      <c r="D63" s="193"/>
      <c r="E63" s="187"/>
      <c r="F63" s="187"/>
      <c r="G63" s="193"/>
      <c r="H63" s="187"/>
      <c r="I63" s="187"/>
      <c r="J63" s="193"/>
    </row>
    <row r="64" spans="1:10" x14ac:dyDescent="0.25">
      <c r="A64" s="194"/>
      <c r="B64" s="187"/>
      <c r="C64" s="187"/>
      <c r="D64" s="193"/>
      <c r="E64" s="187"/>
      <c r="F64" s="187"/>
      <c r="G64" s="193"/>
      <c r="H64" s="187"/>
      <c r="I64" s="187"/>
      <c r="J64" s="193"/>
    </row>
    <row r="65" spans="1:10" x14ac:dyDescent="0.25">
      <c r="A65" s="194"/>
      <c r="B65" s="187"/>
      <c r="C65" s="187"/>
      <c r="D65" s="193"/>
      <c r="E65" s="187"/>
      <c r="F65" s="187"/>
      <c r="G65" s="193"/>
      <c r="H65" s="187"/>
      <c r="I65" s="187"/>
      <c r="J65" s="193"/>
    </row>
    <row r="66" spans="1:10" x14ac:dyDescent="0.25">
      <c r="A66" s="194"/>
      <c r="B66" s="187"/>
      <c r="C66" s="187"/>
      <c r="D66" s="193"/>
      <c r="E66" s="187"/>
      <c r="F66" s="187"/>
      <c r="G66" s="193"/>
      <c r="H66" s="187"/>
      <c r="I66" s="187"/>
      <c r="J66" s="193"/>
    </row>
    <row r="67" spans="1:10" x14ac:dyDescent="0.25">
      <c r="A67" s="189"/>
      <c r="B67" s="187"/>
      <c r="C67" s="187"/>
      <c r="D67" s="193"/>
      <c r="E67" s="187"/>
      <c r="F67" s="187"/>
      <c r="G67" s="193"/>
      <c r="H67" s="187"/>
      <c r="I67" s="187"/>
      <c r="J67" s="193"/>
    </row>
  </sheetData>
  <mergeCells count="6">
    <mergeCell ref="B2:D2"/>
    <mergeCell ref="E2:G2"/>
    <mergeCell ref="H2:J2"/>
    <mergeCell ref="B37:D37"/>
    <mergeCell ref="E37:G37"/>
    <mergeCell ref="H37:J3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36"/>
  <sheetViews>
    <sheetView topLeftCell="A2" workbookViewId="0">
      <selection activeCell="A2" sqref="A2"/>
    </sheetView>
  </sheetViews>
  <sheetFormatPr defaultRowHeight="13.2" x14ac:dyDescent="0.25"/>
  <cols>
    <col min="1" max="1" width="26.5546875" customWidth="1"/>
    <col min="2" max="2" width="2.44140625" customWidth="1"/>
    <col min="3" max="3" width="4.44140625" customWidth="1"/>
    <col min="5" max="5" width="4.44140625" customWidth="1"/>
    <col min="7" max="7" width="4.44140625" customWidth="1"/>
    <col min="9" max="9" width="4.44140625" customWidth="1"/>
    <col min="11" max="11" width="4.44140625" customWidth="1"/>
    <col min="13" max="13" width="4.44140625" customWidth="1"/>
    <col min="15" max="15" width="4.44140625" customWidth="1"/>
    <col min="17" max="17" width="4.44140625" customWidth="1"/>
    <col min="19" max="19" width="4.44140625" customWidth="1"/>
  </cols>
  <sheetData>
    <row r="1" spans="1:20" hidden="1" x14ac:dyDescent="0.25">
      <c r="A1" s="3" t="e">
        <f ca="1">DotStatQuery(B1)</f>
        <v>#NAME?</v>
      </c>
      <c r="B1" s="3" t="s">
        <v>175</v>
      </c>
    </row>
    <row r="2" spans="1:20" ht="46.2" x14ac:dyDescent="0.25">
      <c r="A2" s="4" t="s">
        <v>176</v>
      </c>
    </row>
    <row r="3" spans="1:20" x14ac:dyDescent="0.25">
      <c r="A3" s="215" t="s">
        <v>98</v>
      </c>
      <c r="B3" s="217"/>
      <c r="C3" s="218" t="s">
        <v>35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20"/>
    </row>
    <row r="4" spans="1:20" x14ac:dyDescent="0.25">
      <c r="A4" s="215" t="s">
        <v>99</v>
      </c>
      <c r="B4" s="217"/>
      <c r="C4" s="218" t="s">
        <v>100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20"/>
    </row>
    <row r="5" spans="1:20" x14ac:dyDescent="0.25">
      <c r="A5" s="215" t="s">
        <v>122</v>
      </c>
      <c r="B5" s="217"/>
      <c r="C5" s="218" t="s">
        <v>121</v>
      </c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20"/>
    </row>
    <row r="6" spans="1:20" x14ac:dyDescent="0.25">
      <c r="A6" s="215" t="s">
        <v>110</v>
      </c>
      <c r="B6" s="217"/>
      <c r="C6" s="218" t="s">
        <v>115</v>
      </c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20"/>
    </row>
    <row r="7" spans="1:20" ht="12.9" customHeight="1" x14ac:dyDescent="0.25">
      <c r="A7" s="215" t="s">
        <v>101</v>
      </c>
      <c r="B7" s="217"/>
      <c r="C7" s="212">
        <v>2019</v>
      </c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4"/>
    </row>
    <row r="8" spans="1:20" ht="12.9" customHeight="1" x14ac:dyDescent="0.25">
      <c r="A8" s="209" t="s">
        <v>102</v>
      </c>
      <c r="B8" s="211"/>
      <c r="C8" s="212" t="s">
        <v>100</v>
      </c>
      <c r="D8" s="213"/>
      <c r="E8" s="213"/>
      <c r="F8" s="213"/>
      <c r="G8" s="213"/>
      <c r="H8" s="214"/>
      <c r="I8" s="212" t="s">
        <v>103</v>
      </c>
      <c r="J8" s="213"/>
      <c r="K8" s="213"/>
      <c r="L8" s="213"/>
      <c r="M8" s="213"/>
      <c r="N8" s="214"/>
      <c r="O8" s="212" t="s">
        <v>104</v>
      </c>
      <c r="P8" s="213"/>
      <c r="Q8" s="213"/>
      <c r="R8" s="213"/>
      <c r="S8" s="213"/>
      <c r="T8" s="214"/>
    </row>
    <row r="9" spans="1:20" ht="53.1" customHeight="1" x14ac:dyDescent="0.25">
      <c r="A9" s="209" t="s">
        <v>105</v>
      </c>
      <c r="B9" s="211"/>
      <c r="C9" s="212" t="s">
        <v>106</v>
      </c>
      <c r="D9" s="214"/>
      <c r="E9" s="212" t="s">
        <v>107</v>
      </c>
      <c r="F9" s="214"/>
      <c r="G9" s="212" t="s">
        <v>108</v>
      </c>
      <c r="H9" s="214"/>
      <c r="I9" s="212" t="s">
        <v>106</v>
      </c>
      <c r="J9" s="214"/>
      <c r="K9" s="212" t="s">
        <v>107</v>
      </c>
      <c r="L9" s="214"/>
      <c r="M9" s="212" t="s">
        <v>108</v>
      </c>
      <c r="N9" s="214"/>
      <c r="O9" s="212" t="s">
        <v>106</v>
      </c>
      <c r="P9" s="214"/>
      <c r="Q9" s="212" t="s">
        <v>107</v>
      </c>
      <c r="R9" s="214"/>
      <c r="S9" s="212" t="s">
        <v>108</v>
      </c>
      <c r="T9" s="214"/>
    </row>
    <row r="10" spans="1:20" ht="13.8" x14ac:dyDescent="0.3">
      <c r="A10" s="5" t="s">
        <v>120</v>
      </c>
      <c r="B10" s="6" t="s">
        <v>111</v>
      </c>
      <c r="C10" s="207" t="s">
        <v>111</v>
      </c>
      <c r="D10" s="208"/>
      <c r="E10" s="207" t="s">
        <v>111</v>
      </c>
      <c r="F10" s="208"/>
      <c r="G10" s="207" t="s">
        <v>111</v>
      </c>
      <c r="H10" s="208"/>
      <c r="I10" s="207" t="s">
        <v>111</v>
      </c>
      <c r="J10" s="208"/>
      <c r="K10" s="207" t="s">
        <v>111</v>
      </c>
      <c r="L10" s="208"/>
      <c r="M10" s="207" t="s">
        <v>111</v>
      </c>
      <c r="N10" s="208"/>
      <c r="O10" s="207" t="s">
        <v>111</v>
      </c>
      <c r="P10" s="208"/>
      <c r="Q10" s="207" t="s">
        <v>111</v>
      </c>
      <c r="R10" s="208"/>
      <c r="S10" s="207" t="s">
        <v>111</v>
      </c>
      <c r="T10" s="208"/>
    </row>
    <row r="11" spans="1:20" ht="15" x14ac:dyDescent="0.3">
      <c r="A11" s="7" t="s">
        <v>121</v>
      </c>
      <c r="B11" s="6" t="s">
        <v>111</v>
      </c>
      <c r="C11" s="8" t="s">
        <v>111</v>
      </c>
      <c r="D11" s="9">
        <v>978882560</v>
      </c>
      <c r="E11" s="8" t="s">
        <v>111</v>
      </c>
      <c r="F11" s="9">
        <v>137986231</v>
      </c>
      <c r="G11" s="8" t="s">
        <v>111</v>
      </c>
      <c r="H11" s="9">
        <v>141</v>
      </c>
      <c r="I11" s="8" t="s">
        <v>111</v>
      </c>
      <c r="J11" s="9">
        <v>147902768</v>
      </c>
      <c r="K11" s="8" t="s">
        <v>111</v>
      </c>
      <c r="L11" s="9">
        <v>7073047</v>
      </c>
      <c r="M11" s="8" t="s">
        <v>111</v>
      </c>
      <c r="N11" s="9">
        <v>47.8</v>
      </c>
      <c r="O11" s="8" t="s">
        <v>111</v>
      </c>
      <c r="P11" s="9">
        <v>830979792</v>
      </c>
      <c r="Q11" s="8" t="s">
        <v>111</v>
      </c>
      <c r="R11" s="9">
        <v>130913184</v>
      </c>
      <c r="S11" s="8" t="s">
        <v>111</v>
      </c>
      <c r="T11" s="9">
        <v>157.5</v>
      </c>
    </row>
    <row r="12" spans="1:20" ht="15" x14ac:dyDescent="0.3">
      <c r="A12" s="7" t="s">
        <v>151</v>
      </c>
      <c r="B12" s="6" t="s">
        <v>111</v>
      </c>
      <c r="C12" s="8" t="s">
        <v>111</v>
      </c>
      <c r="D12" s="9">
        <v>11877754</v>
      </c>
      <c r="E12" s="8" t="s">
        <v>111</v>
      </c>
      <c r="F12" s="9">
        <v>7473210</v>
      </c>
      <c r="G12" s="8" t="s">
        <v>111</v>
      </c>
      <c r="H12" s="9">
        <v>629.20000000000005</v>
      </c>
      <c r="I12" s="8" t="s">
        <v>111</v>
      </c>
      <c r="J12" s="9">
        <v>269549</v>
      </c>
      <c r="K12" s="8" t="s">
        <v>111</v>
      </c>
      <c r="L12" s="9">
        <v>51478</v>
      </c>
      <c r="M12" s="8" t="s">
        <v>111</v>
      </c>
      <c r="N12" s="9">
        <v>191</v>
      </c>
      <c r="O12" s="8" t="s">
        <v>111</v>
      </c>
      <c r="P12" s="9">
        <v>11608205</v>
      </c>
      <c r="Q12" s="8" t="s">
        <v>111</v>
      </c>
      <c r="R12" s="9">
        <v>7421731</v>
      </c>
      <c r="S12" s="8" t="s">
        <v>111</v>
      </c>
      <c r="T12" s="9">
        <v>639.4</v>
      </c>
    </row>
    <row r="13" spans="1:20" ht="15" x14ac:dyDescent="0.3">
      <c r="A13" s="7" t="s">
        <v>152</v>
      </c>
      <c r="B13" s="6" t="s">
        <v>111</v>
      </c>
      <c r="C13" s="8" t="s">
        <v>111</v>
      </c>
      <c r="D13" s="9">
        <v>967004806</v>
      </c>
      <c r="E13" s="8" t="s">
        <v>111</v>
      </c>
      <c r="F13" s="9">
        <v>130513022</v>
      </c>
      <c r="G13" s="8" t="s">
        <v>111</v>
      </c>
      <c r="H13" s="9">
        <v>135</v>
      </c>
      <c r="I13" s="8" t="s">
        <v>111</v>
      </c>
      <c r="J13" s="9">
        <v>147633218</v>
      </c>
      <c r="K13" s="8" t="s">
        <v>111</v>
      </c>
      <c r="L13" s="9">
        <v>7021569</v>
      </c>
      <c r="M13" s="8" t="s">
        <v>111</v>
      </c>
      <c r="N13" s="9">
        <v>47.6</v>
      </c>
      <c r="O13" s="8" t="s">
        <v>111</v>
      </c>
      <c r="P13" s="9">
        <v>819371588</v>
      </c>
      <c r="Q13" s="8" t="s">
        <v>111</v>
      </c>
      <c r="R13" s="9">
        <v>123491453</v>
      </c>
      <c r="S13" s="8" t="s">
        <v>111</v>
      </c>
      <c r="T13" s="9">
        <v>150.69999999999999</v>
      </c>
    </row>
    <row r="14" spans="1:20" ht="15" x14ac:dyDescent="0.3">
      <c r="A14" s="7" t="s">
        <v>153</v>
      </c>
      <c r="B14" s="6" t="s">
        <v>111</v>
      </c>
      <c r="C14" s="8" t="s">
        <v>111</v>
      </c>
      <c r="D14" s="9">
        <v>94759210</v>
      </c>
      <c r="E14" s="8" t="s">
        <v>111</v>
      </c>
      <c r="F14" s="9">
        <v>11592926</v>
      </c>
      <c r="G14" s="8" t="s">
        <v>111</v>
      </c>
      <c r="H14" s="9">
        <v>122.3</v>
      </c>
      <c r="I14" s="8" t="s">
        <v>111</v>
      </c>
      <c r="J14" s="9">
        <v>17890031</v>
      </c>
      <c r="K14" s="8" t="s">
        <v>111</v>
      </c>
      <c r="L14" s="9">
        <v>701458</v>
      </c>
      <c r="M14" s="8" t="s">
        <v>111</v>
      </c>
      <c r="N14" s="9">
        <v>39.200000000000003</v>
      </c>
      <c r="O14" s="8" t="s">
        <v>111</v>
      </c>
      <c r="P14" s="9">
        <v>76869179</v>
      </c>
      <c r="Q14" s="8" t="s">
        <v>111</v>
      </c>
      <c r="R14" s="9">
        <v>10891467</v>
      </c>
      <c r="S14" s="8" t="s">
        <v>111</v>
      </c>
      <c r="T14" s="9">
        <v>141.69999999999999</v>
      </c>
    </row>
    <row r="15" spans="1:20" ht="15" x14ac:dyDescent="0.3">
      <c r="A15" s="7" t="s">
        <v>154</v>
      </c>
      <c r="B15" s="6" t="s">
        <v>111</v>
      </c>
      <c r="C15" s="8" t="s">
        <v>111</v>
      </c>
      <c r="D15" s="9">
        <v>1233621</v>
      </c>
      <c r="E15" s="8" t="s">
        <v>111</v>
      </c>
      <c r="F15" s="9">
        <v>177197</v>
      </c>
      <c r="G15" s="8" t="s">
        <v>111</v>
      </c>
      <c r="H15" s="9">
        <v>143.6</v>
      </c>
      <c r="I15" s="8" t="s">
        <v>111</v>
      </c>
      <c r="J15" s="9">
        <v>229318</v>
      </c>
      <c r="K15" s="8" t="s">
        <v>111</v>
      </c>
      <c r="L15" s="9">
        <v>9128</v>
      </c>
      <c r="M15" s="8" t="s">
        <v>111</v>
      </c>
      <c r="N15" s="9">
        <v>39.799999999999997</v>
      </c>
      <c r="O15" s="8" t="s">
        <v>111</v>
      </c>
      <c r="P15" s="9">
        <v>1004303</v>
      </c>
      <c r="Q15" s="8" t="s">
        <v>111</v>
      </c>
      <c r="R15" s="9">
        <v>168069</v>
      </c>
      <c r="S15" s="8" t="s">
        <v>111</v>
      </c>
      <c r="T15" s="9">
        <v>167.3</v>
      </c>
    </row>
    <row r="16" spans="1:20" ht="15" x14ac:dyDescent="0.3">
      <c r="A16" s="7" t="s">
        <v>155</v>
      </c>
      <c r="B16" s="6" t="s">
        <v>111</v>
      </c>
      <c r="C16" s="8" t="s">
        <v>111</v>
      </c>
      <c r="D16" s="9">
        <v>32436928</v>
      </c>
      <c r="E16" s="8" t="s">
        <v>111</v>
      </c>
      <c r="F16" s="9">
        <v>4315265</v>
      </c>
      <c r="G16" s="8" t="s">
        <v>111</v>
      </c>
      <c r="H16" s="9">
        <v>133</v>
      </c>
      <c r="I16" s="8" t="s">
        <v>111</v>
      </c>
      <c r="J16" s="9">
        <v>1815387</v>
      </c>
      <c r="K16" s="8" t="s">
        <v>111</v>
      </c>
      <c r="L16" s="9">
        <v>123172</v>
      </c>
      <c r="M16" s="8" t="s">
        <v>111</v>
      </c>
      <c r="N16" s="9">
        <v>67.8</v>
      </c>
      <c r="O16" s="8" t="s">
        <v>111</v>
      </c>
      <c r="P16" s="9">
        <v>30621541</v>
      </c>
      <c r="Q16" s="8" t="s">
        <v>111</v>
      </c>
      <c r="R16" s="9">
        <v>4192092</v>
      </c>
      <c r="S16" s="8" t="s">
        <v>111</v>
      </c>
      <c r="T16" s="9">
        <v>136.9</v>
      </c>
    </row>
    <row r="17" spans="1:20" ht="15" x14ac:dyDescent="0.3">
      <c r="A17" s="7" t="s">
        <v>156</v>
      </c>
      <c r="B17" s="6" t="s">
        <v>111</v>
      </c>
      <c r="C17" s="8" t="s">
        <v>111</v>
      </c>
      <c r="D17" s="9">
        <v>207863488</v>
      </c>
      <c r="E17" s="8" t="s">
        <v>111</v>
      </c>
      <c r="F17" s="9">
        <v>25023286</v>
      </c>
      <c r="G17" s="8" t="s">
        <v>111</v>
      </c>
      <c r="H17" s="9">
        <v>120.4</v>
      </c>
      <c r="I17" s="8" t="s">
        <v>111</v>
      </c>
      <c r="J17" s="9">
        <v>31823993</v>
      </c>
      <c r="K17" s="8" t="s">
        <v>111</v>
      </c>
      <c r="L17" s="9">
        <v>1455330</v>
      </c>
      <c r="M17" s="8" t="s">
        <v>111</v>
      </c>
      <c r="N17" s="9">
        <v>45.7</v>
      </c>
      <c r="O17" s="8" t="s">
        <v>111</v>
      </c>
      <c r="P17" s="9">
        <v>176039494</v>
      </c>
      <c r="Q17" s="8" t="s">
        <v>111</v>
      </c>
      <c r="R17" s="9">
        <v>23567955</v>
      </c>
      <c r="S17" s="8" t="s">
        <v>111</v>
      </c>
      <c r="T17" s="9">
        <v>133.9</v>
      </c>
    </row>
    <row r="18" spans="1:20" ht="15" x14ac:dyDescent="0.3">
      <c r="A18" s="7" t="s">
        <v>157</v>
      </c>
      <c r="B18" s="6" t="s">
        <v>111</v>
      </c>
      <c r="C18" s="8" t="s">
        <v>111</v>
      </c>
      <c r="D18" s="9">
        <v>34052778</v>
      </c>
      <c r="E18" s="8" t="s">
        <v>111</v>
      </c>
      <c r="F18" s="9">
        <v>3275987</v>
      </c>
      <c r="G18" s="8" t="s">
        <v>111</v>
      </c>
      <c r="H18" s="9">
        <v>96.2</v>
      </c>
      <c r="I18" s="8" t="s">
        <v>111</v>
      </c>
      <c r="J18" s="9">
        <v>9177154</v>
      </c>
      <c r="K18" s="8" t="s">
        <v>111</v>
      </c>
      <c r="L18" s="9">
        <v>289584</v>
      </c>
      <c r="M18" s="8" t="s">
        <v>111</v>
      </c>
      <c r="N18" s="9">
        <v>31.6</v>
      </c>
      <c r="O18" s="8" t="s">
        <v>111</v>
      </c>
      <c r="P18" s="9">
        <v>24875624</v>
      </c>
      <c r="Q18" s="8" t="s">
        <v>111</v>
      </c>
      <c r="R18" s="9">
        <v>2986403</v>
      </c>
      <c r="S18" s="8" t="s">
        <v>111</v>
      </c>
      <c r="T18" s="9">
        <v>120.1</v>
      </c>
    </row>
    <row r="19" spans="1:20" ht="20.399999999999999" x14ac:dyDescent="0.3">
      <c r="A19" s="7" t="s">
        <v>158</v>
      </c>
      <c r="B19" s="6" t="s">
        <v>111</v>
      </c>
      <c r="C19" s="8" t="s">
        <v>111</v>
      </c>
      <c r="D19" s="9">
        <v>17401745</v>
      </c>
      <c r="E19" s="8" t="s">
        <v>111</v>
      </c>
      <c r="F19" s="9">
        <v>1407568</v>
      </c>
      <c r="G19" s="8" t="s">
        <v>111</v>
      </c>
      <c r="H19" s="9">
        <v>80.900000000000006</v>
      </c>
      <c r="I19" s="8" t="s">
        <v>111</v>
      </c>
      <c r="J19" s="9">
        <v>6098805</v>
      </c>
      <c r="K19" s="8" t="s">
        <v>111</v>
      </c>
      <c r="L19" s="9">
        <v>156234</v>
      </c>
      <c r="M19" s="8" t="s">
        <v>111</v>
      </c>
      <c r="N19" s="9">
        <v>25.6</v>
      </c>
      <c r="O19" s="8" t="s">
        <v>111</v>
      </c>
      <c r="P19" s="9">
        <v>11302940</v>
      </c>
      <c r="Q19" s="8" t="s">
        <v>111</v>
      </c>
      <c r="R19" s="9">
        <v>1251334</v>
      </c>
      <c r="S19" s="8" t="s">
        <v>111</v>
      </c>
      <c r="T19" s="9">
        <v>110.7</v>
      </c>
    </row>
    <row r="20" spans="1:20" ht="15" x14ac:dyDescent="0.3">
      <c r="A20" s="7" t="s">
        <v>159</v>
      </c>
      <c r="B20" s="6" t="s">
        <v>111</v>
      </c>
      <c r="C20" s="8" t="s">
        <v>111</v>
      </c>
      <c r="D20" s="9">
        <v>16651033</v>
      </c>
      <c r="E20" s="8" t="s">
        <v>111</v>
      </c>
      <c r="F20" s="9">
        <v>1868419</v>
      </c>
      <c r="G20" s="8" t="s">
        <v>111</v>
      </c>
      <c r="H20" s="9">
        <v>112.2</v>
      </c>
      <c r="I20" s="8" t="s">
        <v>111</v>
      </c>
      <c r="J20" s="9">
        <v>3078349</v>
      </c>
      <c r="K20" s="8" t="s">
        <v>111</v>
      </c>
      <c r="L20" s="9">
        <v>133350</v>
      </c>
      <c r="M20" s="8" t="s">
        <v>111</v>
      </c>
      <c r="N20" s="9">
        <v>43.3</v>
      </c>
      <c r="O20" s="8" t="s">
        <v>111</v>
      </c>
      <c r="P20" s="9">
        <v>13572684</v>
      </c>
      <c r="Q20" s="8" t="s">
        <v>111</v>
      </c>
      <c r="R20" s="9">
        <v>1735069</v>
      </c>
      <c r="S20" s="8" t="s">
        <v>111</v>
      </c>
      <c r="T20" s="9">
        <v>127.8</v>
      </c>
    </row>
    <row r="21" spans="1:20" ht="15" x14ac:dyDescent="0.3">
      <c r="A21" s="7" t="s">
        <v>160</v>
      </c>
      <c r="B21" s="6" t="s">
        <v>111</v>
      </c>
      <c r="C21" s="8" t="s">
        <v>111</v>
      </c>
      <c r="D21" s="9">
        <v>152915783</v>
      </c>
      <c r="E21" s="8" t="s">
        <v>111</v>
      </c>
      <c r="F21" s="9">
        <v>17238643</v>
      </c>
      <c r="G21" s="8" t="s">
        <v>111</v>
      </c>
      <c r="H21" s="9">
        <v>112.7</v>
      </c>
      <c r="I21" s="8" t="s">
        <v>111</v>
      </c>
      <c r="J21" s="9">
        <v>31187722</v>
      </c>
      <c r="K21" s="8" t="s">
        <v>111</v>
      </c>
      <c r="L21" s="9">
        <v>1352688</v>
      </c>
      <c r="M21" s="8" t="s">
        <v>111</v>
      </c>
      <c r="N21" s="9">
        <v>43.4</v>
      </c>
      <c r="O21" s="8" t="s">
        <v>111</v>
      </c>
      <c r="P21" s="9">
        <v>121728061</v>
      </c>
      <c r="Q21" s="8" t="s">
        <v>111</v>
      </c>
      <c r="R21" s="9">
        <v>15885955</v>
      </c>
      <c r="S21" s="8" t="s">
        <v>111</v>
      </c>
      <c r="T21" s="9">
        <v>130.5</v>
      </c>
    </row>
    <row r="22" spans="1:20" ht="15" x14ac:dyDescent="0.3">
      <c r="A22" s="7" t="s">
        <v>161</v>
      </c>
      <c r="B22" s="6" t="s">
        <v>111</v>
      </c>
      <c r="C22" s="8" t="s">
        <v>111</v>
      </c>
      <c r="D22" s="9">
        <v>24518042</v>
      </c>
      <c r="E22" s="8" t="s">
        <v>111</v>
      </c>
      <c r="F22" s="9">
        <v>3377932</v>
      </c>
      <c r="G22" s="8" t="s">
        <v>111</v>
      </c>
      <c r="H22" s="9">
        <v>137.80000000000001</v>
      </c>
      <c r="I22" s="8" t="s">
        <v>111</v>
      </c>
      <c r="J22" s="9">
        <v>2831100</v>
      </c>
      <c r="K22" s="8" t="s">
        <v>111</v>
      </c>
      <c r="L22" s="9">
        <v>143953</v>
      </c>
      <c r="M22" s="8" t="s">
        <v>111</v>
      </c>
      <c r="N22" s="9">
        <v>50.8</v>
      </c>
      <c r="O22" s="8" t="s">
        <v>111</v>
      </c>
      <c r="P22" s="9">
        <v>21686942</v>
      </c>
      <c r="Q22" s="8" t="s">
        <v>111</v>
      </c>
      <c r="R22" s="9">
        <v>3233978</v>
      </c>
      <c r="S22" s="8" t="s">
        <v>111</v>
      </c>
      <c r="T22" s="9">
        <v>149.1</v>
      </c>
    </row>
    <row r="23" spans="1:20" ht="15" x14ac:dyDescent="0.3">
      <c r="A23" s="7" t="s">
        <v>162</v>
      </c>
      <c r="B23" s="6" t="s">
        <v>111</v>
      </c>
      <c r="C23" s="8" t="s">
        <v>111</v>
      </c>
      <c r="D23" s="9">
        <v>118183729</v>
      </c>
      <c r="E23" s="8" t="s">
        <v>111</v>
      </c>
      <c r="F23" s="9">
        <v>16462684</v>
      </c>
      <c r="G23" s="8" t="s">
        <v>111</v>
      </c>
      <c r="H23" s="9">
        <v>139.30000000000001</v>
      </c>
      <c r="I23" s="8" t="s">
        <v>111</v>
      </c>
      <c r="J23" s="9">
        <v>11577205</v>
      </c>
      <c r="K23" s="8" t="s">
        <v>111</v>
      </c>
      <c r="L23" s="9">
        <v>705985</v>
      </c>
      <c r="M23" s="8" t="s">
        <v>111</v>
      </c>
      <c r="N23" s="9">
        <v>61</v>
      </c>
      <c r="O23" s="8" t="s">
        <v>111</v>
      </c>
      <c r="P23" s="9">
        <v>106606524</v>
      </c>
      <c r="Q23" s="8" t="s">
        <v>111</v>
      </c>
      <c r="R23" s="9">
        <v>15756699</v>
      </c>
      <c r="S23" s="8" t="s">
        <v>111</v>
      </c>
      <c r="T23" s="9">
        <v>147.80000000000001</v>
      </c>
    </row>
    <row r="24" spans="1:20" ht="15" x14ac:dyDescent="0.3">
      <c r="A24" s="7" t="s">
        <v>163</v>
      </c>
      <c r="B24" s="6" t="s">
        <v>111</v>
      </c>
      <c r="C24" s="8" t="s">
        <v>111</v>
      </c>
      <c r="D24" s="9">
        <v>67983407</v>
      </c>
      <c r="E24" s="8" t="s">
        <v>111</v>
      </c>
      <c r="F24" s="9">
        <v>9608486</v>
      </c>
      <c r="G24" s="8" t="s">
        <v>111</v>
      </c>
      <c r="H24" s="9">
        <v>141.30000000000001</v>
      </c>
      <c r="I24" s="8" t="s">
        <v>111</v>
      </c>
      <c r="J24" s="9">
        <v>7449106</v>
      </c>
      <c r="K24" s="8" t="s">
        <v>111</v>
      </c>
      <c r="L24" s="9">
        <v>369548</v>
      </c>
      <c r="M24" s="8" t="s">
        <v>111</v>
      </c>
      <c r="N24" s="9">
        <v>49.6</v>
      </c>
      <c r="O24" s="8" t="s">
        <v>111</v>
      </c>
      <c r="P24" s="9">
        <v>60534301</v>
      </c>
      <c r="Q24" s="8" t="s">
        <v>111</v>
      </c>
      <c r="R24" s="9">
        <v>9238937</v>
      </c>
      <c r="S24" s="8" t="s">
        <v>111</v>
      </c>
      <c r="T24" s="9">
        <v>152.6</v>
      </c>
    </row>
    <row r="25" spans="1:20" ht="15" x14ac:dyDescent="0.3">
      <c r="A25" s="7" t="s">
        <v>164</v>
      </c>
      <c r="B25" s="6" t="s">
        <v>111</v>
      </c>
      <c r="C25" s="8" t="s">
        <v>111</v>
      </c>
      <c r="D25" s="9">
        <v>16773171</v>
      </c>
      <c r="E25" s="8" t="s">
        <v>111</v>
      </c>
      <c r="F25" s="9">
        <v>2577580</v>
      </c>
      <c r="G25" s="8" t="s">
        <v>111</v>
      </c>
      <c r="H25" s="9">
        <v>153.69999999999999</v>
      </c>
      <c r="I25" s="8" t="s">
        <v>111</v>
      </c>
      <c r="J25" s="9">
        <v>2104369</v>
      </c>
      <c r="K25" s="8" t="s">
        <v>111</v>
      </c>
      <c r="L25" s="9">
        <v>157770</v>
      </c>
      <c r="M25" s="8" t="s">
        <v>111</v>
      </c>
      <c r="N25" s="9">
        <v>75</v>
      </c>
      <c r="O25" s="8" t="s">
        <v>111</v>
      </c>
      <c r="P25" s="9">
        <v>14668802</v>
      </c>
      <c r="Q25" s="8" t="s">
        <v>111</v>
      </c>
      <c r="R25" s="9">
        <v>2419810</v>
      </c>
      <c r="S25" s="8" t="s">
        <v>111</v>
      </c>
      <c r="T25" s="9">
        <v>165</v>
      </c>
    </row>
    <row r="26" spans="1:20" ht="15" x14ac:dyDescent="0.3">
      <c r="A26" s="7" t="s">
        <v>165</v>
      </c>
      <c r="B26" s="6" t="s">
        <v>111</v>
      </c>
      <c r="C26" s="8" t="s">
        <v>111</v>
      </c>
      <c r="D26" s="9">
        <v>20086199</v>
      </c>
      <c r="E26" s="8" t="s">
        <v>111</v>
      </c>
      <c r="F26" s="9">
        <v>3465407</v>
      </c>
      <c r="G26" s="8" t="s">
        <v>111</v>
      </c>
      <c r="H26" s="9">
        <v>172.5</v>
      </c>
      <c r="I26" s="8" t="s">
        <v>111</v>
      </c>
      <c r="J26" s="9">
        <v>3794929</v>
      </c>
      <c r="K26" s="8" t="s">
        <v>111</v>
      </c>
      <c r="L26" s="9">
        <v>195449</v>
      </c>
      <c r="M26" s="8" t="s">
        <v>111</v>
      </c>
      <c r="N26" s="9">
        <v>51.5</v>
      </c>
      <c r="O26" s="8" t="s">
        <v>111</v>
      </c>
      <c r="P26" s="9">
        <v>16291269</v>
      </c>
      <c r="Q26" s="8" t="s">
        <v>111</v>
      </c>
      <c r="R26" s="9">
        <v>3269958</v>
      </c>
      <c r="S26" s="8" t="s">
        <v>111</v>
      </c>
      <c r="T26" s="9">
        <v>200.7</v>
      </c>
    </row>
    <row r="27" spans="1:20" ht="15" x14ac:dyDescent="0.3">
      <c r="A27" s="7" t="s">
        <v>166</v>
      </c>
      <c r="B27" s="6" t="s">
        <v>111</v>
      </c>
      <c r="C27" s="8" t="s">
        <v>111</v>
      </c>
      <c r="D27" s="9">
        <v>45904770</v>
      </c>
      <c r="E27" s="8" t="s">
        <v>111</v>
      </c>
      <c r="F27" s="9">
        <v>7155506</v>
      </c>
      <c r="G27" s="8" t="s">
        <v>111</v>
      </c>
      <c r="H27" s="9">
        <v>155.9</v>
      </c>
      <c r="I27" s="8" t="s">
        <v>111</v>
      </c>
      <c r="J27" s="9">
        <v>3294843</v>
      </c>
      <c r="K27" s="8" t="s">
        <v>111</v>
      </c>
      <c r="L27" s="9">
        <v>228799</v>
      </c>
      <c r="M27" s="8" t="s">
        <v>111</v>
      </c>
      <c r="N27" s="9">
        <v>69.400000000000006</v>
      </c>
      <c r="O27" s="8" t="s">
        <v>111</v>
      </c>
      <c r="P27" s="9">
        <v>42609927</v>
      </c>
      <c r="Q27" s="8" t="s">
        <v>111</v>
      </c>
      <c r="R27" s="9">
        <v>6926707</v>
      </c>
      <c r="S27" s="8" t="s">
        <v>111</v>
      </c>
      <c r="T27" s="9">
        <v>162.6</v>
      </c>
    </row>
    <row r="28" spans="1:20" ht="15" x14ac:dyDescent="0.3">
      <c r="A28" s="7" t="s">
        <v>167</v>
      </c>
      <c r="B28" s="6" t="s">
        <v>111</v>
      </c>
      <c r="C28" s="8" t="s">
        <v>111</v>
      </c>
      <c r="D28" s="9">
        <v>16832575</v>
      </c>
      <c r="E28" s="8" t="s">
        <v>111</v>
      </c>
      <c r="F28" s="9">
        <v>3328503</v>
      </c>
      <c r="G28" s="8" t="s">
        <v>111</v>
      </c>
      <c r="H28" s="9">
        <v>197.7</v>
      </c>
      <c r="I28" s="8" t="s">
        <v>111</v>
      </c>
      <c r="J28" s="9">
        <v>3818746</v>
      </c>
      <c r="K28" s="8" t="s">
        <v>111</v>
      </c>
      <c r="L28" s="9">
        <v>167904</v>
      </c>
      <c r="M28" s="8" t="s">
        <v>111</v>
      </c>
      <c r="N28" s="9">
        <v>44</v>
      </c>
      <c r="O28" s="8" t="s">
        <v>111</v>
      </c>
      <c r="P28" s="9">
        <v>13013829</v>
      </c>
      <c r="Q28" s="8" t="s">
        <v>111</v>
      </c>
      <c r="R28" s="9">
        <v>3160599</v>
      </c>
      <c r="S28" s="8" t="s">
        <v>111</v>
      </c>
      <c r="T28" s="9">
        <v>242.9</v>
      </c>
    </row>
    <row r="29" spans="1:20" ht="15" x14ac:dyDescent="0.3">
      <c r="A29" s="7" t="s">
        <v>168</v>
      </c>
      <c r="B29" s="6" t="s">
        <v>111</v>
      </c>
      <c r="C29" s="8" t="s">
        <v>111</v>
      </c>
      <c r="D29" s="9">
        <v>3550800</v>
      </c>
      <c r="E29" s="8" t="s">
        <v>111</v>
      </c>
      <c r="F29" s="9">
        <v>453003</v>
      </c>
      <c r="G29" s="8" t="s">
        <v>111</v>
      </c>
      <c r="H29" s="9">
        <v>127.6</v>
      </c>
      <c r="I29" s="8" t="s">
        <v>111</v>
      </c>
      <c r="J29" s="9">
        <v>553912</v>
      </c>
      <c r="K29" s="8" t="s">
        <v>111</v>
      </c>
      <c r="L29" s="9">
        <v>23356</v>
      </c>
      <c r="M29" s="8" t="s">
        <v>111</v>
      </c>
      <c r="N29" s="9">
        <v>42.2</v>
      </c>
      <c r="O29" s="8" t="s">
        <v>111</v>
      </c>
      <c r="P29" s="9">
        <v>2996888</v>
      </c>
      <c r="Q29" s="8" t="s">
        <v>111</v>
      </c>
      <c r="R29" s="9">
        <v>429647</v>
      </c>
      <c r="S29" s="8" t="s">
        <v>111</v>
      </c>
      <c r="T29" s="9">
        <v>143.4</v>
      </c>
    </row>
    <row r="30" spans="1:20" ht="15" x14ac:dyDescent="0.3">
      <c r="A30" s="7" t="s">
        <v>169</v>
      </c>
      <c r="B30" s="6" t="s">
        <v>111</v>
      </c>
      <c r="C30" s="8" t="s">
        <v>111</v>
      </c>
      <c r="D30" s="9">
        <v>40370817</v>
      </c>
      <c r="E30" s="8" t="s">
        <v>111</v>
      </c>
      <c r="F30" s="9">
        <v>7753371</v>
      </c>
      <c r="G30" s="8" t="s">
        <v>111</v>
      </c>
      <c r="H30" s="9">
        <v>192.1</v>
      </c>
      <c r="I30" s="8" t="s">
        <v>111</v>
      </c>
      <c r="J30" s="9">
        <v>5742794</v>
      </c>
      <c r="K30" s="8" t="s">
        <v>111</v>
      </c>
      <c r="L30" s="9">
        <v>275201</v>
      </c>
      <c r="M30" s="8" t="s">
        <v>111</v>
      </c>
      <c r="N30" s="9">
        <v>47.9</v>
      </c>
      <c r="O30" s="8" t="s">
        <v>111</v>
      </c>
      <c r="P30" s="9">
        <v>34628022</v>
      </c>
      <c r="Q30" s="8" t="s">
        <v>111</v>
      </c>
      <c r="R30" s="9">
        <v>7478170</v>
      </c>
      <c r="S30" s="8" t="s">
        <v>111</v>
      </c>
      <c r="T30" s="9">
        <v>216</v>
      </c>
    </row>
    <row r="31" spans="1:20" ht="15" x14ac:dyDescent="0.3">
      <c r="A31" s="7" t="s">
        <v>170</v>
      </c>
      <c r="B31" s="6" t="s">
        <v>111</v>
      </c>
      <c r="C31" s="8" t="s">
        <v>111</v>
      </c>
      <c r="D31" s="9">
        <v>30057993</v>
      </c>
      <c r="E31" s="8" t="s">
        <v>111</v>
      </c>
      <c r="F31" s="9">
        <v>5912294</v>
      </c>
      <c r="G31" s="8" t="s">
        <v>111</v>
      </c>
      <c r="H31" s="9">
        <v>196.7</v>
      </c>
      <c r="I31" s="8" t="s">
        <v>111</v>
      </c>
      <c r="J31" s="9">
        <v>4383048</v>
      </c>
      <c r="K31" s="8" t="s">
        <v>111</v>
      </c>
      <c r="L31" s="9">
        <v>262280</v>
      </c>
      <c r="M31" s="8" t="s">
        <v>111</v>
      </c>
      <c r="N31" s="9">
        <v>59.8</v>
      </c>
      <c r="O31" s="8" t="s">
        <v>111</v>
      </c>
      <c r="P31" s="9">
        <v>25674944</v>
      </c>
      <c r="Q31" s="8" t="s">
        <v>111</v>
      </c>
      <c r="R31" s="9">
        <v>5650014</v>
      </c>
      <c r="S31" s="8" t="s">
        <v>111</v>
      </c>
      <c r="T31" s="9">
        <v>220.1</v>
      </c>
    </row>
    <row r="32" spans="1:20" ht="15" x14ac:dyDescent="0.3">
      <c r="A32" s="7" t="s">
        <v>171</v>
      </c>
      <c r="B32" s="6" t="s">
        <v>111</v>
      </c>
      <c r="C32" s="8" t="s">
        <v>111</v>
      </c>
      <c r="D32" s="9">
        <v>7305832</v>
      </c>
      <c r="E32" s="8" t="s">
        <v>111</v>
      </c>
      <c r="F32" s="9">
        <v>1535908</v>
      </c>
      <c r="G32" s="8" t="s">
        <v>111</v>
      </c>
      <c r="H32" s="9">
        <v>210.2</v>
      </c>
      <c r="I32" s="8" t="s">
        <v>111</v>
      </c>
      <c r="J32" s="9">
        <v>1168101</v>
      </c>
      <c r="K32" s="8" t="s">
        <v>111</v>
      </c>
      <c r="L32" s="9">
        <v>86080</v>
      </c>
      <c r="M32" s="8" t="s">
        <v>111</v>
      </c>
      <c r="N32" s="9">
        <v>73.7</v>
      </c>
      <c r="O32" s="8" t="s">
        <v>111</v>
      </c>
      <c r="P32" s="9">
        <v>6137731</v>
      </c>
      <c r="Q32" s="8" t="s">
        <v>111</v>
      </c>
      <c r="R32" s="9">
        <v>1449828</v>
      </c>
      <c r="S32" s="8" t="s">
        <v>111</v>
      </c>
      <c r="T32" s="9">
        <v>236.2</v>
      </c>
    </row>
    <row r="33" spans="1:20" ht="15" x14ac:dyDescent="0.3">
      <c r="A33" s="7" t="s">
        <v>172</v>
      </c>
      <c r="B33" s="6" t="s">
        <v>111</v>
      </c>
      <c r="C33" s="8" t="s">
        <v>111</v>
      </c>
      <c r="D33" s="9">
        <v>7743255</v>
      </c>
      <c r="E33" s="8" t="s">
        <v>111</v>
      </c>
      <c r="F33" s="9">
        <v>1302685</v>
      </c>
      <c r="G33" s="8" t="s">
        <v>111</v>
      </c>
      <c r="H33" s="9">
        <v>168.2</v>
      </c>
      <c r="I33" s="8" t="s">
        <v>111</v>
      </c>
      <c r="J33" s="9">
        <v>2469957</v>
      </c>
      <c r="K33" s="8" t="s">
        <v>111</v>
      </c>
      <c r="L33" s="9">
        <v>173594</v>
      </c>
      <c r="M33" s="8" t="s">
        <v>111</v>
      </c>
      <c r="N33" s="9">
        <v>70.3</v>
      </c>
      <c r="O33" s="8" t="s">
        <v>111</v>
      </c>
      <c r="P33" s="9">
        <v>5273298</v>
      </c>
      <c r="Q33" s="8" t="s">
        <v>111</v>
      </c>
      <c r="R33" s="9">
        <v>1129091</v>
      </c>
      <c r="S33" s="8" t="s">
        <v>111</v>
      </c>
      <c r="T33" s="9">
        <v>214.1</v>
      </c>
    </row>
    <row r="34" spans="1:20" ht="15" x14ac:dyDescent="0.3">
      <c r="A34" s="7" t="s">
        <v>173</v>
      </c>
      <c r="B34" s="6" t="s">
        <v>111</v>
      </c>
      <c r="C34" s="8" t="s">
        <v>111</v>
      </c>
      <c r="D34" s="9">
        <v>28071234</v>
      </c>
      <c r="E34" s="8" t="s">
        <v>111</v>
      </c>
      <c r="F34" s="9">
        <v>4356279</v>
      </c>
      <c r="G34" s="8" t="s">
        <v>111</v>
      </c>
      <c r="H34" s="9">
        <v>155.19999999999999</v>
      </c>
      <c r="I34" s="8" t="s">
        <v>111</v>
      </c>
      <c r="J34" s="9">
        <v>4262315</v>
      </c>
      <c r="K34" s="8" t="s">
        <v>111</v>
      </c>
      <c r="L34" s="9">
        <v>224559</v>
      </c>
      <c r="M34" s="8" t="s">
        <v>111</v>
      </c>
      <c r="N34" s="9">
        <v>52.7</v>
      </c>
      <c r="O34" s="8" t="s">
        <v>111</v>
      </c>
      <c r="P34" s="9">
        <v>23808919</v>
      </c>
      <c r="Q34" s="8" t="s">
        <v>111</v>
      </c>
      <c r="R34" s="9">
        <v>4131720</v>
      </c>
      <c r="S34" s="8" t="s">
        <v>111</v>
      </c>
      <c r="T34" s="9">
        <v>173.5</v>
      </c>
    </row>
    <row r="35" spans="1:20" ht="15" x14ac:dyDescent="0.3">
      <c r="A35" s="7" t="s">
        <v>174</v>
      </c>
      <c r="B35" s="6" t="s">
        <v>111</v>
      </c>
      <c r="C35" s="8" t="s">
        <v>111</v>
      </c>
      <c r="D35" s="9">
        <v>16361177</v>
      </c>
      <c r="E35" s="8" t="s">
        <v>111</v>
      </c>
      <c r="F35" s="9">
        <v>1600082</v>
      </c>
      <c r="G35" s="8" t="s">
        <v>111</v>
      </c>
      <c r="H35" s="9">
        <v>97.8</v>
      </c>
      <c r="I35" s="8" t="s">
        <v>111</v>
      </c>
      <c r="J35" s="9">
        <v>2059187</v>
      </c>
      <c r="K35" s="8" t="s">
        <v>111</v>
      </c>
      <c r="L35" s="9">
        <v>75729</v>
      </c>
      <c r="M35" s="8" t="s">
        <v>111</v>
      </c>
      <c r="N35" s="9">
        <v>36.799999999999997</v>
      </c>
      <c r="O35" s="8" t="s">
        <v>111</v>
      </c>
      <c r="P35" s="9">
        <v>14301990</v>
      </c>
      <c r="Q35" s="8" t="s">
        <v>111</v>
      </c>
      <c r="R35" s="9">
        <v>1524353</v>
      </c>
      <c r="S35" s="8" t="s">
        <v>111</v>
      </c>
      <c r="T35" s="9">
        <v>106.6</v>
      </c>
    </row>
    <row r="36" spans="1:20" x14ac:dyDescent="0.25">
      <c r="A36" s="17" t="s">
        <v>219</v>
      </c>
    </row>
  </sheetData>
  <mergeCells count="33">
    <mergeCell ref="O10:P10"/>
    <mergeCell ref="Q10:R10"/>
    <mergeCell ref="S10:T10"/>
    <mergeCell ref="M9:N9"/>
    <mergeCell ref="O9:P9"/>
    <mergeCell ref="Q9:R9"/>
    <mergeCell ref="S9:T9"/>
    <mergeCell ref="M10:N10"/>
    <mergeCell ref="C10:D10"/>
    <mergeCell ref="E10:F10"/>
    <mergeCell ref="G10:H10"/>
    <mergeCell ref="I10:J10"/>
    <mergeCell ref="K10:L10"/>
    <mergeCell ref="K9:L9"/>
    <mergeCell ref="A6:B6"/>
    <mergeCell ref="C6:T6"/>
    <mergeCell ref="A7:B7"/>
    <mergeCell ref="C7:T7"/>
    <mergeCell ref="A8:B8"/>
    <mergeCell ref="C8:H8"/>
    <mergeCell ref="I8:N8"/>
    <mergeCell ref="O8:T8"/>
    <mergeCell ref="A9:B9"/>
    <mergeCell ref="C9:D9"/>
    <mergeCell ref="E9:F9"/>
    <mergeCell ref="G9:H9"/>
    <mergeCell ref="I9:J9"/>
    <mergeCell ref="A3:B3"/>
    <mergeCell ref="C3:T3"/>
    <mergeCell ref="A4:B4"/>
    <mergeCell ref="C4:T4"/>
    <mergeCell ref="A5:B5"/>
    <mergeCell ref="C5:T5"/>
  </mergeCells>
  <hyperlinks>
    <hyperlink ref="A2" r:id="rId1" tooltip="Click once to display linked information. Click and hold to select this cell." display="http://dati5.istat.it/OECDStat_Metadata/ShowMetadata.ashx?Dataset=DCSC_TRAMERCIS1&amp;ShowOnWeb=true&amp;Lang=fr" xr:uid="{00000000-0004-0000-0C00-000000000000}"/>
    <hyperlink ref="A36" r:id="rId2" display="http://dativ7a.istat.it/index.aspx?DatasetCode=DCSC_TRAMERCIS1" xr:uid="{00000000-0004-0000-0C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B1696-723F-47A0-ABC0-67F46316CE77}">
  <sheetPr>
    <tabColor rgb="FF92D050"/>
  </sheetPr>
  <dimension ref="A1:J29"/>
  <sheetViews>
    <sheetView workbookViewId="0">
      <selection sqref="A1:XFD1048576"/>
    </sheetView>
  </sheetViews>
  <sheetFormatPr defaultColWidth="9.109375" defaultRowHeight="13.2" x14ac:dyDescent="0.25"/>
  <cols>
    <col min="1" max="1" width="27.109375" bestFit="1" customWidth="1"/>
    <col min="2" max="2" width="26" bestFit="1" customWidth="1"/>
    <col min="3" max="3" width="22.44140625" bestFit="1" customWidth="1"/>
    <col min="4" max="4" width="10.5546875" bestFit="1" customWidth="1"/>
    <col min="5" max="6" width="24.88671875" bestFit="1" customWidth="1"/>
    <col min="7" max="7" width="10.5546875" bestFit="1" customWidth="1"/>
    <col min="8" max="9" width="24.88671875" bestFit="1" customWidth="1"/>
    <col min="10" max="10" width="10.5546875" bestFit="1" customWidth="1"/>
  </cols>
  <sheetData>
    <row r="1" spans="1:10" ht="15" x14ac:dyDescent="0.25">
      <c r="A1" s="168" t="s">
        <v>288</v>
      </c>
    </row>
    <row r="2" spans="1:10" ht="21" x14ac:dyDescent="0.4">
      <c r="A2" s="201" t="s">
        <v>5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0" ht="12.75" customHeight="1" x14ac:dyDescent="0.25">
      <c r="A3" s="176"/>
      <c r="B3" s="200" t="s">
        <v>289</v>
      </c>
      <c r="C3" s="200"/>
      <c r="D3" s="200"/>
      <c r="E3" s="200" t="s">
        <v>290</v>
      </c>
      <c r="F3" s="200"/>
      <c r="G3" s="200"/>
      <c r="H3" s="200" t="s">
        <v>231</v>
      </c>
      <c r="I3" s="200"/>
      <c r="J3" s="200"/>
    </row>
    <row r="4" spans="1:10" x14ac:dyDescent="0.25">
      <c r="A4" s="175" t="s">
        <v>232</v>
      </c>
      <c r="B4" s="175" t="s">
        <v>52</v>
      </c>
      <c r="C4" s="175" t="s">
        <v>248</v>
      </c>
      <c r="D4" s="175" t="s">
        <v>233</v>
      </c>
      <c r="E4" s="175" t="s">
        <v>52</v>
      </c>
      <c r="F4" s="175" t="s">
        <v>248</v>
      </c>
      <c r="G4" s="175" t="s">
        <v>233</v>
      </c>
      <c r="H4" s="175" t="s">
        <v>52</v>
      </c>
      <c r="I4" s="175" t="s">
        <v>248</v>
      </c>
      <c r="J4" s="175" t="s">
        <v>233</v>
      </c>
    </row>
    <row r="5" spans="1:10" x14ac:dyDescent="0.25">
      <c r="A5" s="170" t="s">
        <v>234</v>
      </c>
      <c r="B5" s="171">
        <v>90301269.488999993</v>
      </c>
      <c r="C5" s="171">
        <v>1690515.439</v>
      </c>
      <c r="D5" s="177" t="s">
        <v>291</v>
      </c>
      <c r="E5" s="171">
        <v>288762948.05699998</v>
      </c>
      <c r="F5" s="171">
        <v>6660918.5219999999</v>
      </c>
      <c r="G5" s="177" t="s">
        <v>292</v>
      </c>
      <c r="H5" s="171">
        <v>379064217.546</v>
      </c>
      <c r="I5" s="171">
        <v>8351433.9610000001</v>
      </c>
      <c r="J5" s="177" t="s">
        <v>293</v>
      </c>
    </row>
    <row r="6" spans="1:10" x14ac:dyDescent="0.25">
      <c r="A6" s="170" t="s">
        <v>235</v>
      </c>
      <c r="B6" s="171">
        <v>19824195.195</v>
      </c>
      <c r="C6" s="171">
        <v>1396500.385</v>
      </c>
      <c r="D6" s="177" t="s">
        <v>294</v>
      </c>
      <c r="E6" s="171">
        <v>148211177.706</v>
      </c>
      <c r="F6" s="171">
        <v>10716256.115</v>
      </c>
      <c r="G6" s="177" t="s">
        <v>286</v>
      </c>
      <c r="H6" s="171">
        <v>168035372.90099999</v>
      </c>
      <c r="I6" s="171">
        <v>12112756.5</v>
      </c>
      <c r="J6" s="177" t="s">
        <v>295</v>
      </c>
    </row>
    <row r="7" spans="1:10" x14ac:dyDescent="0.25">
      <c r="A7" s="170" t="s">
        <v>236</v>
      </c>
      <c r="B7" s="171">
        <v>8822101.9179999996</v>
      </c>
      <c r="C7" s="171">
        <v>1068928.3929999999</v>
      </c>
      <c r="D7" s="177" t="s">
        <v>296</v>
      </c>
      <c r="E7" s="171">
        <v>100437954.05500001</v>
      </c>
      <c r="F7" s="171">
        <v>12343064.126</v>
      </c>
      <c r="G7" s="177" t="s">
        <v>297</v>
      </c>
      <c r="H7" s="171">
        <v>109260055.973</v>
      </c>
      <c r="I7" s="171">
        <v>13411992.518999999</v>
      </c>
      <c r="J7" s="177" t="s">
        <v>298</v>
      </c>
    </row>
    <row r="8" spans="1:10" x14ac:dyDescent="0.25">
      <c r="A8" s="170" t="s">
        <v>237</v>
      </c>
      <c r="B8" s="171">
        <v>4317757.0329999998</v>
      </c>
      <c r="C8" s="171">
        <v>727107.09400000004</v>
      </c>
      <c r="D8" s="177" t="s">
        <v>299</v>
      </c>
      <c r="E8" s="171">
        <v>81045815.638999999</v>
      </c>
      <c r="F8" s="171">
        <v>13911490.691</v>
      </c>
      <c r="G8" s="177" t="s">
        <v>300</v>
      </c>
      <c r="H8" s="171">
        <v>85363572.672000006</v>
      </c>
      <c r="I8" s="171">
        <v>14638597.785</v>
      </c>
      <c r="J8" s="177" t="s">
        <v>301</v>
      </c>
    </row>
    <row r="9" spans="1:10" x14ac:dyDescent="0.25">
      <c r="A9" s="170" t="s">
        <v>238</v>
      </c>
      <c r="B9" s="171">
        <v>3819692.9920000001</v>
      </c>
      <c r="C9" s="171">
        <v>906917.86499999999</v>
      </c>
      <c r="D9" s="177" t="s">
        <v>302</v>
      </c>
      <c r="E9" s="171">
        <v>104450335.84999999</v>
      </c>
      <c r="F9" s="171">
        <v>25476953.114</v>
      </c>
      <c r="G9" s="177" t="s">
        <v>303</v>
      </c>
      <c r="H9" s="171">
        <v>108270028.84199999</v>
      </c>
      <c r="I9" s="171">
        <v>26383870.978999998</v>
      </c>
      <c r="J9" s="177" t="s">
        <v>304</v>
      </c>
    </row>
    <row r="10" spans="1:10" x14ac:dyDescent="0.25">
      <c r="A10" s="170" t="s">
        <v>239</v>
      </c>
      <c r="B10" s="171">
        <v>1114042.581</v>
      </c>
      <c r="C10" s="171">
        <v>370312.07799999998</v>
      </c>
      <c r="D10" s="177" t="s">
        <v>305</v>
      </c>
      <c r="E10" s="171">
        <v>48269717.225000001</v>
      </c>
      <c r="F10" s="171">
        <v>16492798.195</v>
      </c>
      <c r="G10" s="177" t="s">
        <v>306</v>
      </c>
      <c r="H10" s="171">
        <v>49383759.806000002</v>
      </c>
      <c r="I10" s="171">
        <v>16863110.272999998</v>
      </c>
      <c r="J10" s="177" t="s">
        <v>307</v>
      </c>
    </row>
    <row r="11" spans="1:10" x14ac:dyDescent="0.25">
      <c r="A11" s="170" t="s">
        <v>240</v>
      </c>
      <c r="B11" s="171">
        <v>423349.538</v>
      </c>
      <c r="C11" s="171">
        <v>187439.95699999999</v>
      </c>
      <c r="D11" s="177" t="s">
        <v>308</v>
      </c>
      <c r="E11" s="171">
        <v>19830671.846999999</v>
      </c>
      <c r="F11" s="171">
        <v>8753646.0329999998</v>
      </c>
      <c r="G11" s="177" t="s">
        <v>309</v>
      </c>
      <c r="H11" s="171">
        <v>20254021.385000002</v>
      </c>
      <c r="I11" s="171">
        <v>8941085.9900000002</v>
      </c>
      <c r="J11" s="177" t="s">
        <v>310</v>
      </c>
    </row>
    <row r="12" spans="1:10" x14ac:dyDescent="0.25">
      <c r="A12" s="170" t="s">
        <v>241</v>
      </c>
      <c r="B12" s="171">
        <v>512344.86</v>
      </c>
      <c r="C12" s="171">
        <v>338782.25599999999</v>
      </c>
      <c r="D12" s="177" t="s">
        <v>311</v>
      </c>
      <c r="E12" s="171">
        <v>38781213.226000004</v>
      </c>
      <c r="F12" s="171">
        <v>27524774.158</v>
      </c>
      <c r="G12" s="177" t="s">
        <v>312</v>
      </c>
      <c r="H12" s="171">
        <v>39293558.086000003</v>
      </c>
      <c r="I12" s="171">
        <v>27863556.414000001</v>
      </c>
      <c r="J12" s="177" t="s">
        <v>313</v>
      </c>
    </row>
    <row r="13" spans="1:10" s="181" customFormat="1" ht="14.4" x14ac:dyDescent="0.3">
      <c r="A13" s="178" t="s">
        <v>223</v>
      </c>
      <c r="B13" s="179">
        <v>129134753.60600001</v>
      </c>
      <c r="C13" s="179">
        <v>6686503.4670000002</v>
      </c>
      <c r="D13" s="180" t="s">
        <v>314</v>
      </c>
      <c r="E13" s="179">
        <v>829789833.60500002</v>
      </c>
      <c r="F13" s="179">
        <v>121879900.954</v>
      </c>
      <c r="G13" s="180" t="s">
        <v>315</v>
      </c>
      <c r="H13" s="179">
        <v>958924587.21099997</v>
      </c>
      <c r="I13" s="179">
        <v>128566404.421</v>
      </c>
      <c r="J13" s="180" t="s">
        <v>316</v>
      </c>
    </row>
    <row r="14" spans="1:10" s="181" customFormat="1" ht="14.4" x14ac:dyDescent="0.3">
      <c r="A14" s="182"/>
      <c r="B14" s="183"/>
      <c r="C14" s="183"/>
      <c r="D14" s="184"/>
      <c r="E14" s="183"/>
      <c r="F14" s="183"/>
      <c r="G14" s="184"/>
      <c r="H14" s="183"/>
      <c r="I14" s="183"/>
      <c r="J14" s="184"/>
    </row>
    <row r="15" spans="1:10" ht="12.75" customHeight="1" x14ac:dyDescent="0.4">
      <c r="A15" s="203" t="s">
        <v>317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x14ac:dyDescent="0.25">
      <c r="A16" s="175" t="s">
        <v>232</v>
      </c>
      <c r="B16" s="175" t="s">
        <v>52</v>
      </c>
      <c r="C16" s="175" t="s">
        <v>248</v>
      </c>
      <c r="D16" s="175" t="s">
        <v>233</v>
      </c>
      <c r="E16" s="175" t="s">
        <v>52</v>
      </c>
      <c r="F16" s="175" t="s">
        <v>248</v>
      </c>
      <c r="G16" s="175" t="s">
        <v>233</v>
      </c>
      <c r="H16" s="175" t="s">
        <v>52</v>
      </c>
      <c r="I16" s="175" t="s">
        <v>248</v>
      </c>
      <c r="J16" s="175" t="s">
        <v>233</v>
      </c>
    </row>
    <row r="17" spans="1:10" x14ac:dyDescent="0.25">
      <c r="A17" s="170" t="s">
        <v>234</v>
      </c>
      <c r="B17" s="171">
        <v>206840.61499999999</v>
      </c>
      <c r="C17" s="171">
        <v>5760.1</v>
      </c>
      <c r="D17" s="177" t="s">
        <v>318</v>
      </c>
      <c r="E17" s="171">
        <v>1079770.9680000001</v>
      </c>
      <c r="F17" s="171">
        <v>31927.13</v>
      </c>
      <c r="G17" s="177" t="s">
        <v>319</v>
      </c>
      <c r="H17" s="171">
        <v>1286611.5830000001</v>
      </c>
      <c r="I17" s="171">
        <v>37687.230000000003</v>
      </c>
      <c r="J17" s="177" t="s">
        <v>320</v>
      </c>
    </row>
    <row r="18" spans="1:10" x14ac:dyDescent="0.25">
      <c r="A18" s="170" t="s">
        <v>235</v>
      </c>
      <c r="B18" s="171">
        <v>58315.616999999998</v>
      </c>
      <c r="C18" s="171">
        <v>4636.9960000000001</v>
      </c>
      <c r="D18" s="177" t="s">
        <v>321</v>
      </c>
      <c r="E18" s="171">
        <v>1979691.7930000001</v>
      </c>
      <c r="F18" s="171">
        <v>144865.598</v>
      </c>
      <c r="G18" s="177" t="s">
        <v>322</v>
      </c>
      <c r="H18" s="171">
        <v>2038007.41</v>
      </c>
      <c r="I18" s="171">
        <v>149502.59400000001</v>
      </c>
      <c r="J18" s="177" t="s">
        <v>323</v>
      </c>
    </row>
    <row r="19" spans="1:10" x14ac:dyDescent="0.25">
      <c r="A19" s="170" t="s">
        <v>236</v>
      </c>
      <c r="B19" s="171">
        <v>48716.86</v>
      </c>
      <c r="C19" s="171">
        <v>6278.7070000000003</v>
      </c>
      <c r="D19" s="177" t="s">
        <v>324</v>
      </c>
      <c r="E19" s="171">
        <v>1329243.0549999999</v>
      </c>
      <c r="F19" s="171">
        <v>169173.22500000001</v>
      </c>
      <c r="G19" s="177" t="s">
        <v>325</v>
      </c>
      <c r="H19" s="171">
        <v>1377959.915</v>
      </c>
      <c r="I19" s="171">
        <v>175451.932</v>
      </c>
      <c r="J19" s="177" t="s">
        <v>326</v>
      </c>
    </row>
    <row r="20" spans="1:10" x14ac:dyDescent="0.25">
      <c r="A20" s="170" t="s">
        <v>237</v>
      </c>
      <c r="B20" s="171">
        <v>59650.783000000003</v>
      </c>
      <c r="C20" s="171">
        <v>10889.794</v>
      </c>
      <c r="D20" s="177" t="s">
        <v>327</v>
      </c>
      <c r="E20" s="171">
        <v>1010550.3689999999</v>
      </c>
      <c r="F20" s="171">
        <v>177893.03700000001</v>
      </c>
      <c r="G20" s="177" t="s">
        <v>328</v>
      </c>
      <c r="H20" s="171">
        <v>1070201.152</v>
      </c>
      <c r="I20" s="171">
        <v>188782.83100000001</v>
      </c>
      <c r="J20" s="177" t="s">
        <v>329</v>
      </c>
    </row>
    <row r="21" spans="1:10" x14ac:dyDescent="0.25">
      <c r="A21" s="170" t="s">
        <v>238</v>
      </c>
      <c r="B21" s="171">
        <v>63228.536999999997</v>
      </c>
      <c r="C21" s="171">
        <v>14273.244000000001</v>
      </c>
      <c r="D21" s="177" t="s">
        <v>330</v>
      </c>
      <c r="E21" s="171">
        <v>2374059.7599999998</v>
      </c>
      <c r="F21" s="171">
        <v>596674.99800000002</v>
      </c>
      <c r="G21" s="177" t="s">
        <v>331</v>
      </c>
      <c r="H21" s="171">
        <v>2437288.2969999998</v>
      </c>
      <c r="I21" s="171">
        <v>610948.24199999997</v>
      </c>
      <c r="J21" s="177" t="s">
        <v>332</v>
      </c>
    </row>
    <row r="22" spans="1:10" x14ac:dyDescent="0.25">
      <c r="A22" s="170" t="s">
        <v>239</v>
      </c>
      <c r="B22" s="171">
        <v>72313.032999999996</v>
      </c>
      <c r="C22" s="171">
        <v>23488.34</v>
      </c>
      <c r="D22" s="177" t="s">
        <v>333</v>
      </c>
      <c r="E22" s="171">
        <v>3016244.8130000001</v>
      </c>
      <c r="F22" s="171">
        <v>1075353.5009999999</v>
      </c>
      <c r="G22" s="177" t="s">
        <v>334</v>
      </c>
      <c r="H22" s="171">
        <v>3088557.8459999999</v>
      </c>
      <c r="I22" s="171">
        <v>1098841.841</v>
      </c>
      <c r="J22" s="177" t="s">
        <v>335</v>
      </c>
    </row>
    <row r="23" spans="1:10" x14ac:dyDescent="0.25">
      <c r="A23" s="170" t="s">
        <v>240</v>
      </c>
      <c r="B23" s="171">
        <v>123151.08500000001</v>
      </c>
      <c r="C23" s="171">
        <v>50873.120000000003</v>
      </c>
      <c r="D23" s="177" t="s">
        <v>336</v>
      </c>
      <c r="E23" s="171">
        <v>3100294.6540000001</v>
      </c>
      <c r="F23" s="171">
        <v>1405346.0120000001</v>
      </c>
      <c r="G23" s="177" t="s">
        <v>337</v>
      </c>
      <c r="H23" s="171">
        <v>3223445.7390000001</v>
      </c>
      <c r="I23" s="171">
        <v>1456219.132</v>
      </c>
      <c r="J23" s="177" t="s">
        <v>338</v>
      </c>
    </row>
    <row r="24" spans="1:10" x14ac:dyDescent="0.25">
      <c r="A24" s="170" t="s">
        <v>241</v>
      </c>
      <c r="B24" s="171">
        <v>89630.366999999998</v>
      </c>
      <c r="C24" s="171">
        <v>85980.835999999996</v>
      </c>
      <c r="D24" s="177" t="s">
        <v>339</v>
      </c>
      <c r="E24" s="171">
        <v>13548354.183</v>
      </c>
      <c r="F24" s="171">
        <v>12616180.289000001</v>
      </c>
      <c r="G24" s="177" t="s">
        <v>340</v>
      </c>
      <c r="H24" s="171">
        <v>13637984.550000001</v>
      </c>
      <c r="I24" s="171">
        <v>12702161.125</v>
      </c>
      <c r="J24" s="177" t="s">
        <v>341</v>
      </c>
    </row>
    <row r="25" spans="1:10" s="181" customFormat="1" ht="14.4" x14ac:dyDescent="0.3">
      <c r="A25" s="178" t="s">
        <v>223</v>
      </c>
      <c r="B25" s="179">
        <v>721846.897</v>
      </c>
      <c r="C25" s="179">
        <v>202181.13699999999</v>
      </c>
      <c r="D25" s="180" t="s">
        <v>342</v>
      </c>
      <c r="E25" s="179">
        <v>27438209.594999999</v>
      </c>
      <c r="F25" s="179">
        <v>16217413.789999999</v>
      </c>
      <c r="G25" s="180" t="s">
        <v>343</v>
      </c>
      <c r="H25" s="179">
        <v>28160056.491999999</v>
      </c>
      <c r="I25" s="179">
        <v>16419594.926999999</v>
      </c>
      <c r="J25" s="180" t="s">
        <v>344</v>
      </c>
    </row>
    <row r="29" spans="1:10" ht="14.4" x14ac:dyDescent="0.3">
      <c r="C29" s="185" t="s">
        <v>345</v>
      </c>
    </row>
  </sheetData>
  <mergeCells count="5">
    <mergeCell ref="B3:D3"/>
    <mergeCell ref="E3:G3"/>
    <mergeCell ref="H3:J3"/>
    <mergeCell ref="A2:J2"/>
    <mergeCell ref="A15:J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9"/>
  <sheetViews>
    <sheetView topLeftCell="A5" workbookViewId="0">
      <selection activeCell="E11" sqref="E11"/>
    </sheetView>
  </sheetViews>
  <sheetFormatPr defaultRowHeight="13.2" x14ac:dyDescent="0.25"/>
  <cols>
    <col min="1" max="2" width="26.5546875" customWidth="1"/>
    <col min="3" max="3" width="2.44140625" customWidth="1"/>
    <col min="4" max="4" width="4.44140625" customWidth="1"/>
    <col min="6" max="6" width="4.44140625" customWidth="1"/>
    <col min="8" max="8" width="4.44140625" customWidth="1"/>
    <col min="10" max="10" width="4.44140625" customWidth="1"/>
    <col min="12" max="12" width="4.44140625" customWidth="1"/>
    <col min="14" max="14" width="4.44140625" customWidth="1"/>
    <col min="16" max="16" width="4.44140625" customWidth="1"/>
    <col min="18" max="18" width="4.44140625" customWidth="1"/>
    <col min="20" max="20" width="4.44140625" customWidth="1"/>
  </cols>
  <sheetData>
    <row r="1" spans="1:21" hidden="1" x14ac:dyDescent="0.25">
      <c r="A1" s="3" t="e">
        <f ca="1">DotStatQuery(B1)</f>
        <v>#NAME?</v>
      </c>
      <c r="B1" s="3" t="s">
        <v>96</v>
      </c>
    </row>
    <row r="2" spans="1:21" ht="34.799999999999997" x14ac:dyDescent="0.25">
      <c r="A2" s="4" t="s">
        <v>97</v>
      </c>
    </row>
    <row r="3" spans="1:21" x14ac:dyDescent="0.25">
      <c r="A3" s="215" t="s">
        <v>98</v>
      </c>
      <c r="B3" s="216"/>
      <c r="C3" s="217"/>
      <c r="D3" s="218" t="s">
        <v>35</v>
      </c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20"/>
    </row>
    <row r="4" spans="1:21" x14ac:dyDescent="0.25">
      <c r="A4" s="215" t="s">
        <v>99</v>
      </c>
      <c r="B4" s="216"/>
      <c r="C4" s="217"/>
      <c r="D4" s="218" t="s">
        <v>100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20"/>
    </row>
    <row r="5" spans="1:21" x14ac:dyDescent="0.25">
      <c r="A5" s="215" t="s">
        <v>101</v>
      </c>
      <c r="B5" s="216"/>
      <c r="C5" s="217"/>
      <c r="D5" s="221" t="str">
        <f>D37</f>
        <v>2019</v>
      </c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3"/>
    </row>
    <row r="6" spans="1:21" x14ac:dyDescent="0.25">
      <c r="A6" s="209" t="s">
        <v>102</v>
      </c>
      <c r="B6" s="210"/>
      <c r="C6" s="211"/>
      <c r="D6" s="212" t="s">
        <v>100</v>
      </c>
      <c r="E6" s="213"/>
      <c r="F6" s="213"/>
      <c r="G6" s="213"/>
      <c r="H6" s="213"/>
      <c r="I6" s="214"/>
      <c r="J6" s="212" t="s">
        <v>103</v>
      </c>
      <c r="K6" s="213"/>
      <c r="L6" s="213"/>
      <c r="M6" s="213"/>
      <c r="N6" s="213"/>
      <c r="O6" s="214"/>
      <c r="P6" s="212" t="s">
        <v>104</v>
      </c>
      <c r="Q6" s="213"/>
      <c r="R6" s="213"/>
      <c r="S6" s="213"/>
      <c r="T6" s="213"/>
      <c r="U6" s="214"/>
    </row>
    <row r="7" spans="1:21" ht="42" customHeight="1" x14ac:dyDescent="0.25">
      <c r="A7" s="209" t="s">
        <v>105</v>
      </c>
      <c r="B7" s="210"/>
      <c r="C7" s="211"/>
      <c r="D7" s="212" t="s">
        <v>106</v>
      </c>
      <c r="E7" s="214"/>
      <c r="F7" s="212" t="s">
        <v>107</v>
      </c>
      <c r="G7" s="214"/>
      <c r="H7" s="212" t="s">
        <v>108</v>
      </c>
      <c r="I7" s="214"/>
      <c r="J7" s="212" t="s">
        <v>106</v>
      </c>
      <c r="K7" s="214"/>
      <c r="L7" s="212" t="s">
        <v>107</v>
      </c>
      <c r="M7" s="214"/>
      <c r="N7" s="212" t="s">
        <v>108</v>
      </c>
      <c r="O7" s="214"/>
      <c r="P7" s="212" t="s">
        <v>106</v>
      </c>
      <c r="Q7" s="214"/>
      <c r="R7" s="212" t="s">
        <v>107</v>
      </c>
      <c r="S7" s="214"/>
      <c r="T7" s="212" t="s">
        <v>108</v>
      </c>
      <c r="U7" s="214"/>
    </row>
    <row r="8" spans="1:21" ht="13.8" x14ac:dyDescent="0.3">
      <c r="A8" s="5" t="s">
        <v>109</v>
      </c>
      <c r="B8" s="5" t="s">
        <v>110</v>
      </c>
      <c r="C8" s="6" t="s">
        <v>111</v>
      </c>
      <c r="D8" s="207" t="s">
        <v>111</v>
      </c>
      <c r="E8" s="208"/>
      <c r="F8" s="207" t="s">
        <v>111</v>
      </c>
      <c r="G8" s="208"/>
      <c r="H8" s="207" t="s">
        <v>111</v>
      </c>
      <c r="I8" s="208"/>
      <c r="J8" s="207" t="s">
        <v>111</v>
      </c>
      <c r="K8" s="208"/>
      <c r="L8" s="207" t="s">
        <v>111</v>
      </c>
      <c r="M8" s="208"/>
      <c r="N8" s="207" t="s">
        <v>111</v>
      </c>
      <c r="O8" s="208"/>
      <c r="P8" s="207" t="s">
        <v>111</v>
      </c>
      <c r="Q8" s="208"/>
      <c r="R8" s="207" t="s">
        <v>111</v>
      </c>
      <c r="S8" s="208"/>
      <c r="T8" s="207" t="s">
        <v>111</v>
      </c>
      <c r="U8" s="208"/>
    </row>
    <row r="9" spans="1:21" ht="15" x14ac:dyDescent="0.3">
      <c r="A9" s="204" t="s">
        <v>112</v>
      </c>
      <c r="B9" s="7" t="s">
        <v>113</v>
      </c>
      <c r="C9" s="6" t="s">
        <v>111</v>
      </c>
      <c r="D9" s="8" t="s">
        <v>111</v>
      </c>
      <c r="E9" s="9">
        <f>E41</f>
        <v>398944738</v>
      </c>
      <c r="F9" s="8" t="s">
        <v>111</v>
      </c>
      <c r="G9" s="9">
        <f>G41</f>
        <v>8071592</v>
      </c>
      <c r="H9" s="8" t="s">
        <v>111</v>
      </c>
      <c r="I9" s="9">
        <f>I41</f>
        <v>20.23</v>
      </c>
      <c r="J9" s="8" t="s">
        <v>111</v>
      </c>
      <c r="K9" s="9">
        <f>K41</f>
        <v>106823771</v>
      </c>
      <c r="L9" s="8" t="s">
        <v>111</v>
      </c>
      <c r="M9" s="9">
        <f>M41</f>
        <v>1908428</v>
      </c>
      <c r="N9" s="8" t="s">
        <v>111</v>
      </c>
      <c r="O9" s="9">
        <f>O41</f>
        <v>17.87</v>
      </c>
      <c r="P9" s="8" t="s">
        <v>111</v>
      </c>
      <c r="Q9" s="9">
        <f>Q41</f>
        <v>292120968</v>
      </c>
      <c r="R9" s="8" t="s">
        <v>111</v>
      </c>
      <c r="S9" s="9">
        <f>S41</f>
        <v>6163164</v>
      </c>
      <c r="T9" s="8" t="s">
        <v>111</v>
      </c>
      <c r="U9" s="9">
        <f>U41</f>
        <v>21.1</v>
      </c>
    </row>
    <row r="10" spans="1:21" ht="15" x14ac:dyDescent="0.3">
      <c r="A10" s="205"/>
      <c r="B10" s="7" t="s">
        <v>41</v>
      </c>
      <c r="C10" s="6" t="s">
        <v>111</v>
      </c>
      <c r="D10" s="10" t="s">
        <v>111</v>
      </c>
      <c r="E10" s="9">
        <f t="shared" ref="E10:G17" si="0">E42</f>
        <v>169179092</v>
      </c>
      <c r="F10" s="10" t="s">
        <v>111</v>
      </c>
      <c r="G10" s="9">
        <f t="shared" si="0"/>
        <v>12041688</v>
      </c>
      <c r="H10" s="10" t="s">
        <v>111</v>
      </c>
      <c r="I10" s="9">
        <f t="shared" ref="I10" si="1">I42</f>
        <v>71.180000000000007</v>
      </c>
      <c r="J10" s="10" t="s">
        <v>111</v>
      </c>
      <c r="K10" s="9">
        <f t="shared" ref="K10" si="2">K42</f>
        <v>21216717</v>
      </c>
      <c r="L10" s="10" t="s">
        <v>111</v>
      </c>
      <c r="M10" s="9">
        <f t="shared" ref="M10" si="3">M42</f>
        <v>1460606</v>
      </c>
      <c r="N10" s="10" t="s">
        <v>111</v>
      </c>
      <c r="O10" s="9">
        <f t="shared" ref="O10" si="4">O42</f>
        <v>68.84</v>
      </c>
      <c r="P10" s="10" t="s">
        <v>111</v>
      </c>
      <c r="Q10" s="9">
        <f t="shared" ref="Q10" si="5">Q42</f>
        <v>147962375</v>
      </c>
      <c r="R10" s="10" t="s">
        <v>111</v>
      </c>
      <c r="S10" s="9">
        <f t="shared" ref="S10" si="6">S42</f>
        <v>10581083</v>
      </c>
      <c r="T10" s="10" t="s">
        <v>111</v>
      </c>
      <c r="U10" s="9">
        <f t="shared" ref="U10" si="7">U42</f>
        <v>71.510000000000005</v>
      </c>
    </row>
    <row r="11" spans="1:21" ht="15" x14ac:dyDescent="0.3">
      <c r="A11" s="205"/>
      <c r="B11" s="7" t="s">
        <v>42</v>
      </c>
      <c r="C11" s="6" t="s">
        <v>111</v>
      </c>
      <c r="D11" s="8" t="s">
        <v>111</v>
      </c>
      <c r="E11" s="9">
        <f t="shared" si="0"/>
        <v>102878155</v>
      </c>
      <c r="F11" s="8" t="s">
        <v>111</v>
      </c>
      <c r="G11" s="9">
        <f t="shared" si="0"/>
        <v>12585359</v>
      </c>
      <c r="H11" s="8" t="s">
        <v>111</v>
      </c>
      <c r="I11" s="9">
        <f t="shared" ref="I11" si="8">I43</f>
        <v>122.33</v>
      </c>
      <c r="J11" s="8" t="s">
        <v>111</v>
      </c>
      <c r="K11" s="9">
        <f t="shared" ref="K11" si="9">K43</f>
        <v>8914223</v>
      </c>
      <c r="L11" s="8" t="s">
        <v>111</v>
      </c>
      <c r="M11" s="9">
        <f t="shared" ref="M11" si="10">M43</f>
        <v>1067661</v>
      </c>
      <c r="N11" s="8" t="s">
        <v>111</v>
      </c>
      <c r="O11" s="9">
        <f t="shared" ref="O11" si="11">O43</f>
        <v>119.77</v>
      </c>
      <c r="P11" s="8" t="s">
        <v>111</v>
      </c>
      <c r="Q11" s="9">
        <f t="shared" ref="Q11" si="12">Q43</f>
        <v>93963931</v>
      </c>
      <c r="R11" s="8" t="s">
        <v>111</v>
      </c>
      <c r="S11" s="9">
        <f t="shared" ref="S11" si="13">S43</f>
        <v>11517698</v>
      </c>
      <c r="T11" s="8" t="s">
        <v>111</v>
      </c>
      <c r="U11" s="9">
        <f t="shared" ref="U11" si="14">U43</f>
        <v>122.58</v>
      </c>
    </row>
    <row r="12" spans="1:21" ht="15" x14ac:dyDescent="0.3">
      <c r="A12" s="205"/>
      <c r="B12" s="7" t="s">
        <v>43</v>
      </c>
      <c r="C12" s="6" t="s">
        <v>111</v>
      </c>
      <c r="D12" s="10" t="s">
        <v>111</v>
      </c>
      <c r="E12" s="9">
        <f t="shared" si="0"/>
        <v>79130770</v>
      </c>
      <c r="F12" s="10" t="s">
        <v>111</v>
      </c>
      <c r="G12" s="9">
        <f t="shared" si="0"/>
        <v>13477603</v>
      </c>
      <c r="H12" s="10" t="s">
        <v>111</v>
      </c>
      <c r="I12" s="9">
        <f t="shared" ref="I12" si="15">I44</f>
        <v>170.32</v>
      </c>
      <c r="J12" s="10" t="s">
        <v>111</v>
      </c>
      <c r="K12" s="9">
        <f t="shared" ref="K12" si="16">K44</f>
        <v>4037756</v>
      </c>
      <c r="L12" s="10" t="s">
        <v>111</v>
      </c>
      <c r="M12" s="9">
        <f t="shared" ref="M12" si="17">M44</f>
        <v>674711</v>
      </c>
      <c r="N12" s="10" t="s">
        <v>111</v>
      </c>
      <c r="O12" s="9">
        <f t="shared" ref="O12" si="18">O44</f>
        <v>167.1</v>
      </c>
      <c r="P12" s="10" t="s">
        <v>111</v>
      </c>
      <c r="Q12" s="9">
        <f t="shared" ref="Q12" si="19">Q44</f>
        <v>75093014</v>
      </c>
      <c r="R12" s="10" t="s">
        <v>111</v>
      </c>
      <c r="S12" s="9">
        <f t="shared" ref="S12" si="20">S44</f>
        <v>12802892</v>
      </c>
      <c r="T12" s="10" t="s">
        <v>111</v>
      </c>
      <c r="U12" s="9">
        <f t="shared" ref="U12" si="21">U44</f>
        <v>170.49</v>
      </c>
    </row>
    <row r="13" spans="1:21" ht="15" x14ac:dyDescent="0.3">
      <c r="A13" s="205"/>
      <c r="B13" s="7" t="s">
        <v>44</v>
      </c>
      <c r="C13" s="6" t="s">
        <v>111</v>
      </c>
      <c r="D13" s="8" t="s">
        <v>111</v>
      </c>
      <c r="E13" s="9">
        <f t="shared" si="0"/>
        <v>98596571</v>
      </c>
      <c r="F13" s="8" t="s">
        <v>111</v>
      </c>
      <c r="G13" s="9">
        <f t="shared" si="0"/>
        <v>23941719</v>
      </c>
      <c r="H13" s="8" t="s">
        <v>111</v>
      </c>
      <c r="I13" s="9">
        <f t="shared" ref="I13" si="22">I45</f>
        <v>242.83</v>
      </c>
      <c r="J13" s="8" t="s">
        <v>111</v>
      </c>
      <c r="K13" s="9">
        <f t="shared" ref="K13" si="23">K45</f>
        <v>4042121</v>
      </c>
      <c r="L13" s="8" t="s">
        <v>111</v>
      </c>
      <c r="M13" s="9">
        <f t="shared" ref="M13" si="24">M45</f>
        <v>949655</v>
      </c>
      <c r="N13" s="8" t="s">
        <v>111</v>
      </c>
      <c r="O13" s="9">
        <f t="shared" ref="O13" si="25">O45</f>
        <v>234.94</v>
      </c>
      <c r="P13" s="8" t="s">
        <v>111</v>
      </c>
      <c r="Q13" s="9">
        <f t="shared" ref="Q13" si="26">Q45</f>
        <v>94554450</v>
      </c>
      <c r="R13" s="8" t="s">
        <v>111</v>
      </c>
      <c r="S13" s="9">
        <f t="shared" ref="S13" si="27">S45</f>
        <v>22992064</v>
      </c>
      <c r="T13" s="8" t="s">
        <v>111</v>
      </c>
      <c r="U13" s="9">
        <f t="shared" ref="U13" si="28">U45</f>
        <v>243.16</v>
      </c>
    </row>
    <row r="14" spans="1:21" ht="15" x14ac:dyDescent="0.3">
      <c r="A14" s="205"/>
      <c r="B14" s="7" t="s">
        <v>45</v>
      </c>
      <c r="C14" s="6" t="s">
        <v>111</v>
      </c>
      <c r="D14" s="10" t="s">
        <v>111</v>
      </c>
      <c r="E14" s="9">
        <f t="shared" si="0"/>
        <v>44972555</v>
      </c>
      <c r="F14" s="10" t="s">
        <v>111</v>
      </c>
      <c r="G14" s="9">
        <f t="shared" si="0"/>
        <v>15307521</v>
      </c>
      <c r="H14" s="10" t="s">
        <v>111</v>
      </c>
      <c r="I14" s="9">
        <f t="shared" ref="I14" si="29">I46</f>
        <v>340.37</v>
      </c>
      <c r="J14" s="10" t="s">
        <v>111</v>
      </c>
      <c r="K14" s="9">
        <f t="shared" ref="K14" si="30">K46</f>
        <v>1210867</v>
      </c>
      <c r="L14" s="10" t="s">
        <v>111</v>
      </c>
      <c r="M14" s="9">
        <f t="shared" ref="M14" si="31">M46</f>
        <v>394848</v>
      </c>
      <c r="N14" s="10" t="s">
        <v>111</v>
      </c>
      <c r="O14" s="9">
        <f t="shared" ref="O14" si="32">O46</f>
        <v>326.08999999999997</v>
      </c>
      <c r="P14" s="10" t="s">
        <v>111</v>
      </c>
      <c r="Q14" s="9">
        <f t="shared" ref="Q14" si="33">Q46</f>
        <v>43761688</v>
      </c>
      <c r="R14" s="10" t="s">
        <v>111</v>
      </c>
      <c r="S14" s="9">
        <f t="shared" ref="S14" si="34">S46</f>
        <v>14912674</v>
      </c>
      <c r="T14" s="10" t="s">
        <v>111</v>
      </c>
      <c r="U14" s="9">
        <f t="shared" ref="U14" si="35">U46</f>
        <v>340.77</v>
      </c>
    </row>
    <row r="15" spans="1:21" ht="15" x14ac:dyDescent="0.3">
      <c r="A15" s="205"/>
      <c r="B15" s="7" t="s">
        <v>46</v>
      </c>
      <c r="C15" s="6" t="s">
        <v>111</v>
      </c>
      <c r="D15" s="8" t="s">
        <v>111</v>
      </c>
      <c r="E15" s="9">
        <f t="shared" si="0"/>
        <v>20134587</v>
      </c>
      <c r="F15" s="8" t="s">
        <v>111</v>
      </c>
      <c r="G15" s="9">
        <f t="shared" si="0"/>
        <v>8973788</v>
      </c>
      <c r="H15" s="8" t="s">
        <v>111</v>
      </c>
      <c r="I15" s="9">
        <f t="shared" ref="I15" si="36">I47</f>
        <v>445.69</v>
      </c>
      <c r="J15" s="8" t="s">
        <v>111</v>
      </c>
      <c r="K15" s="9">
        <f t="shared" ref="K15" si="37">K47</f>
        <v>448320</v>
      </c>
      <c r="L15" s="8" t="s">
        <v>111</v>
      </c>
      <c r="M15" s="9">
        <f t="shared" ref="M15" si="38">M47</f>
        <v>194867</v>
      </c>
      <c r="N15" s="8" t="s">
        <v>111</v>
      </c>
      <c r="O15" s="9">
        <f t="shared" ref="O15" si="39">O47</f>
        <v>434.66</v>
      </c>
      <c r="P15" s="8" t="s">
        <v>111</v>
      </c>
      <c r="Q15" s="9">
        <f t="shared" ref="Q15" si="40">Q47</f>
        <v>19686267</v>
      </c>
      <c r="R15" s="8" t="s">
        <v>111</v>
      </c>
      <c r="S15" s="9">
        <f t="shared" ref="S15" si="41">S47</f>
        <v>8778921</v>
      </c>
      <c r="T15" s="8" t="s">
        <v>111</v>
      </c>
      <c r="U15" s="9">
        <f t="shared" ref="U15" si="42">U47</f>
        <v>445.94</v>
      </c>
    </row>
    <row r="16" spans="1:21" ht="15" x14ac:dyDescent="0.3">
      <c r="A16" s="205"/>
      <c r="B16" s="7" t="s">
        <v>114</v>
      </c>
      <c r="C16" s="6" t="s">
        <v>111</v>
      </c>
      <c r="D16" s="10" t="s">
        <v>111</v>
      </c>
      <c r="E16" s="9">
        <f t="shared" si="0"/>
        <v>39877419</v>
      </c>
      <c r="F16" s="10" t="s">
        <v>111</v>
      </c>
      <c r="G16" s="9">
        <f t="shared" si="0"/>
        <v>28089523</v>
      </c>
      <c r="H16" s="10" t="s">
        <v>111</v>
      </c>
      <c r="I16" s="9">
        <f t="shared" ref="I16" si="43">I48</f>
        <v>704.4</v>
      </c>
      <c r="J16" s="10" t="s">
        <v>111</v>
      </c>
      <c r="K16" s="9">
        <f t="shared" ref="K16" si="44">K48</f>
        <v>445247</v>
      </c>
      <c r="L16" s="10" t="s">
        <v>111</v>
      </c>
      <c r="M16" s="9">
        <f t="shared" ref="M16" si="45">M48</f>
        <v>304809</v>
      </c>
      <c r="N16" s="10" t="s">
        <v>111</v>
      </c>
      <c r="O16" s="9">
        <f t="shared" ref="O16" si="46">O48</f>
        <v>684.58</v>
      </c>
      <c r="P16" s="10" t="s">
        <v>111</v>
      </c>
      <c r="Q16" s="9">
        <f t="shared" ref="Q16" si="47">Q48</f>
        <v>39432172</v>
      </c>
      <c r="R16" s="10" t="s">
        <v>111</v>
      </c>
      <c r="S16" s="9">
        <f t="shared" ref="S16" si="48">S48</f>
        <v>27784714</v>
      </c>
      <c r="T16" s="10" t="s">
        <v>111</v>
      </c>
      <c r="U16" s="9">
        <f t="shared" ref="U16" si="49">U48</f>
        <v>704.62</v>
      </c>
    </row>
    <row r="17" spans="1:22" ht="15" x14ac:dyDescent="0.3">
      <c r="A17" s="206"/>
      <c r="B17" s="7" t="s">
        <v>115</v>
      </c>
      <c r="C17" s="6" t="s">
        <v>111</v>
      </c>
      <c r="D17" s="8" t="s">
        <v>111</v>
      </c>
      <c r="E17" s="9">
        <f t="shared" si="0"/>
        <v>953713886</v>
      </c>
      <c r="F17" s="8" t="s">
        <v>111</v>
      </c>
      <c r="G17" s="9">
        <f t="shared" si="0"/>
        <v>122488793</v>
      </c>
      <c r="H17" s="8" t="s">
        <v>111</v>
      </c>
      <c r="I17" s="9">
        <f t="shared" ref="I17" si="50">I49</f>
        <v>128.43</v>
      </c>
      <c r="J17" s="8" t="s">
        <v>111</v>
      </c>
      <c r="K17" s="9">
        <f t="shared" ref="K17" si="51">K49</f>
        <v>147139021</v>
      </c>
      <c r="L17" s="8" t="s">
        <v>111</v>
      </c>
      <c r="M17" s="9">
        <f t="shared" ref="M17" si="52">M49</f>
        <v>6955583</v>
      </c>
      <c r="N17" s="8" t="s">
        <v>111</v>
      </c>
      <c r="O17" s="9">
        <f t="shared" ref="O17" si="53">O49</f>
        <v>47.27</v>
      </c>
      <c r="P17" s="8" t="s">
        <v>111</v>
      </c>
      <c r="Q17" s="9">
        <f t="shared" ref="Q17" si="54">Q49</f>
        <v>806574865</v>
      </c>
      <c r="R17" s="8" t="s">
        <v>111</v>
      </c>
      <c r="S17" s="9">
        <f t="shared" ref="S17" si="55">S49</f>
        <v>115533210</v>
      </c>
      <c r="T17" s="8" t="s">
        <v>111</v>
      </c>
      <c r="U17" s="9">
        <f t="shared" ref="U17" si="56">U49</f>
        <v>143.24</v>
      </c>
    </row>
    <row r="18" spans="1:22" ht="15" x14ac:dyDescent="0.3">
      <c r="A18" s="12"/>
      <c r="B18" s="7"/>
      <c r="C18" s="6"/>
      <c r="D18" s="8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2" ht="15" x14ac:dyDescent="0.3">
      <c r="A19" s="204" t="s">
        <v>116</v>
      </c>
      <c r="B19" s="7" t="s">
        <v>113</v>
      </c>
      <c r="C19" s="6" t="s">
        <v>111</v>
      </c>
      <c r="D19" s="10" t="s">
        <v>111</v>
      </c>
      <c r="E19" s="11">
        <f>E50</f>
        <v>965009</v>
      </c>
      <c r="F19" s="10" t="s">
        <v>111</v>
      </c>
      <c r="G19" s="11">
        <f>G50</f>
        <v>24967</v>
      </c>
      <c r="H19" s="10" t="s">
        <v>111</v>
      </c>
      <c r="I19" s="11">
        <f>I50</f>
        <v>25.87</v>
      </c>
      <c r="J19" s="10" t="s">
        <v>111</v>
      </c>
      <c r="K19" s="11">
        <f>K50</f>
        <v>272885</v>
      </c>
      <c r="L19" s="10" t="s">
        <v>111</v>
      </c>
      <c r="M19" s="11">
        <f>M50</f>
        <v>5773</v>
      </c>
      <c r="N19" s="10" t="s">
        <v>111</v>
      </c>
      <c r="O19" s="11">
        <f>O50</f>
        <v>21.16</v>
      </c>
      <c r="P19" s="10" t="s">
        <v>111</v>
      </c>
      <c r="Q19" s="11">
        <f>Q50</f>
        <v>692124</v>
      </c>
      <c r="R19" s="10" t="s">
        <v>111</v>
      </c>
      <c r="S19" s="11">
        <f>S50</f>
        <v>19194</v>
      </c>
      <c r="T19" s="10" t="s">
        <v>111</v>
      </c>
      <c r="U19" s="11">
        <f>U50</f>
        <v>27.73</v>
      </c>
    </row>
    <row r="20" spans="1:22" ht="15" x14ac:dyDescent="0.3">
      <c r="A20" s="205"/>
      <c r="B20" s="7" t="s">
        <v>41</v>
      </c>
      <c r="C20" s="6" t="s">
        <v>111</v>
      </c>
      <c r="D20" s="8" t="s">
        <v>111</v>
      </c>
      <c r="E20" s="11">
        <f t="shared" ref="E20:G27" si="57">E51</f>
        <v>1587233</v>
      </c>
      <c r="F20" s="8" t="s">
        <v>111</v>
      </c>
      <c r="G20" s="11">
        <f t="shared" si="57"/>
        <v>121126</v>
      </c>
      <c r="H20" s="8" t="s">
        <v>111</v>
      </c>
      <c r="I20" s="11">
        <f t="shared" ref="I20" si="58">I51</f>
        <v>76.31</v>
      </c>
      <c r="J20" s="8" t="s">
        <v>111</v>
      </c>
      <c r="K20" s="11">
        <f t="shared" ref="K20" si="59">K51</f>
        <v>231724</v>
      </c>
      <c r="L20" s="8" t="s">
        <v>111</v>
      </c>
      <c r="M20" s="11">
        <f t="shared" ref="M20" si="60">M51</f>
        <v>16623</v>
      </c>
      <c r="N20" s="8" t="s">
        <v>111</v>
      </c>
      <c r="O20" s="11">
        <f t="shared" ref="O20" si="61">O51</f>
        <v>71.739999999999995</v>
      </c>
      <c r="P20" s="8" t="s">
        <v>111</v>
      </c>
      <c r="Q20" s="11">
        <f t="shared" ref="Q20" si="62">Q51</f>
        <v>1355509</v>
      </c>
      <c r="R20" s="8" t="s">
        <v>111</v>
      </c>
      <c r="S20" s="11">
        <f t="shared" ref="S20" si="63">S51</f>
        <v>104502</v>
      </c>
      <c r="T20" s="8" t="s">
        <v>111</v>
      </c>
      <c r="U20" s="11">
        <f t="shared" ref="U20" si="64">U51</f>
        <v>77.09</v>
      </c>
    </row>
    <row r="21" spans="1:22" ht="15" x14ac:dyDescent="0.3">
      <c r="A21" s="205"/>
      <c r="B21" s="7" t="s">
        <v>42</v>
      </c>
      <c r="C21" s="6" t="s">
        <v>111</v>
      </c>
      <c r="D21" s="10" t="s">
        <v>111</v>
      </c>
      <c r="E21" s="11">
        <f t="shared" si="57"/>
        <v>1009158</v>
      </c>
      <c r="F21" s="10" t="s">
        <v>111</v>
      </c>
      <c r="G21" s="11">
        <f t="shared" si="57"/>
        <v>126319</v>
      </c>
      <c r="H21" s="10" t="s">
        <v>111</v>
      </c>
      <c r="I21" s="11">
        <f t="shared" ref="I21" si="65">I52</f>
        <v>125.17</v>
      </c>
      <c r="J21" s="10" t="s">
        <v>111</v>
      </c>
      <c r="K21" s="11">
        <f t="shared" ref="K21" si="66">K52</f>
        <v>26270</v>
      </c>
      <c r="L21" s="10" t="s">
        <v>111</v>
      </c>
      <c r="M21" s="11">
        <f t="shared" ref="M21" si="67">M52</f>
        <v>3587</v>
      </c>
      <c r="N21" s="10" t="s">
        <v>111</v>
      </c>
      <c r="O21" s="11">
        <f t="shared" ref="O21" si="68">O52</f>
        <v>136.55000000000001</v>
      </c>
      <c r="P21" s="10" t="s">
        <v>111</v>
      </c>
      <c r="Q21" s="11">
        <f t="shared" ref="Q21" si="69">Q52</f>
        <v>982888</v>
      </c>
      <c r="R21" s="10" t="s">
        <v>111</v>
      </c>
      <c r="S21" s="11">
        <f t="shared" ref="S21" si="70">S52</f>
        <v>122732</v>
      </c>
      <c r="T21" s="10" t="s">
        <v>111</v>
      </c>
      <c r="U21" s="11">
        <f t="shared" ref="U21" si="71">U52</f>
        <v>124.87</v>
      </c>
    </row>
    <row r="22" spans="1:22" ht="15" x14ac:dyDescent="0.3">
      <c r="A22" s="205"/>
      <c r="B22" s="7" t="s">
        <v>43</v>
      </c>
      <c r="C22" s="6" t="s">
        <v>111</v>
      </c>
      <c r="D22" s="8" t="s">
        <v>111</v>
      </c>
      <c r="E22" s="11">
        <f t="shared" si="57"/>
        <v>1189215</v>
      </c>
      <c r="F22" s="8" t="s">
        <v>111</v>
      </c>
      <c r="G22" s="11">
        <f t="shared" si="57"/>
        <v>214143</v>
      </c>
      <c r="H22" s="8" t="s">
        <v>111</v>
      </c>
      <c r="I22" s="11">
        <f t="shared" ref="I22" si="72">I53</f>
        <v>180.07</v>
      </c>
      <c r="J22" s="8" t="s">
        <v>111</v>
      </c>
      <c r="K22" s="11">
        <f t="shared" ref="K22" si="73">K53</f>
        <v>75748</v>
      </c>
      <c r="L22" s="8" t="s">
        <v>111</v>
      </c>
      <c r="M22" s="11">
        <f t="shared" ref="M22" si="74">M53</f>
        <v>13053</v>
      </c>
      <c r="N22" s="8" t="s">
        <v>111</v>
      </c>
      <c r="O22" s="11">
        <f t="shared" ref="O22" si="75">O53</f>
        <v>172.32</v>
      </c>
      <c r="P22" s="8" t="s">
        <v>111</v>
      </c>
      <c r="Q22" s="11">
        <f t="shared" ref="Q22" si="76">Q53</f>
        <v>1113467</v>
      </c>
      <c r="R22" s="8" t="s">
        <v>111</v>
      </c>
      <c r="S22" s="11">
        <f t="shared" ref="S22" si="77">S53</f>
        <v>201090</v>
      </c>
      <c r="T22" s="8" t="s">
        <v>111</v>
      </c>
      <c r="U22" s="11">
        <f t="shared" ref="U22" si="78">U53</f>
        <v>180.6</v>
      </c>
    </row>
    <row r="23" spans="1:22" ht="15" x14ac:dyDescent="0.3">
      <c r="A23" s="205"/>
      <c r="B23" s="7" t="s">
        <v>44</v>
      </c>
      <c r="C23" s="6" t="s">
        <v>111</v>
      </c>
      <c r="D23" s="10" t="s">
        <v>111</v>
      </c>
      <c r="E23" s="11">
        <f t="shared" si="57"/>
        <v>2240651</v>
      </c>
      <c r="F23" s="10" t="s">
        <v>111</v>
      </c>
      <c r="G23" s="11">
        <f t="shared" si="57"/>
        <v>566922</v>
      </c>
      <c r="H23" s="10" t="s">
        <v>111</v>
      </c>
      <c r="I23" s="11">
        <f t="shared" ref="I23" si="79">I54</f>
        <v>253.02</v>
      </c>
      <c r="J23" s="10" t="s">
        <v>111</v>
      </c>
      <c r="K23" s="11">
        <f t="shared" ref="K23" si="80">K54</f>
        <v>23912</v>
      </c>
      <c r="L23" s="10" t="s">
        <v>111</v>
      </c>
      <c r="M23" s="11">
        <f t="shared" ref="M23" si="81">M54</f>
        <v>5438</v>
      </c>
      <c r="N23" s="10" t="s">
        <v>111</v>
      </c>
      <c r="O23" s="11">
        <f t="shared" ref="O23" si="82">O54</f>
        <v>227.41</v>
      </c>
      <c r="P23" s="10" t="s">
        <v>111</v>
      </c>
      <c r="Q23" s="11">
        <f t="shared" ref="Q23" si="83">Q54</f>
        <v>2216738</v>
      </c>
      <c r="R23" s="10" t="s">
        <v>111</v>
      </c>
      <c r="S23" s="11">
        <f t="shared" ref="S23" si="84">S54</f>
        <v>561484</v>
      </c>
      <c r="T23" s="10" t="s">
        <v>111</v>
      </c>
      <c r="U23" s="11">
        <f t="shared" ref="U23" si="85">U54</f>
        <v>253.29</v>
      </c>
    </row>
    <row r="24" spans="1:22" ht="15" x14ac:dyDescent="0.3">
      <c r="A24" s="205"/>
      <c r="B24" s="7" t="s">
        <v>45</v>
      </c>
      <c r="C24" s="6" t="s">
        <v>111</v>
      </c>
      <c r="D24" s="8" t="s">
        <v>111</v>
      </c>
      <c r="E24" s="11">
        <f t="shared" si="57"/>
        <v>3051575</v>
      </c>
      <c r="F24" s="8" t="s">
        <v>111</v>
      </c>
      <c r="G24" s="11">
        <f t="shared" si="57"/>
        <v>1063580</v>
      </c>
      <c r="H24" s="8" t="s">
        <v>111</v>
      </c>
      <c r="I24" s="11">
        <f t="shared" ref="I24" si="86">I55</f>
        <v>348.53</v>
      </c>
      <c r="J24" s="8" t="s">
        <v>111</v>
      </c>
      <c r="K24" s="11">
        <f t="shared" ref="K24" si="87">K55</f>
        <v>73478</v>
      </c>
      <c r="L24" s="8" t="s">
        <v>111</v>
      </c>
      <c r="M24" s="11">
        <f t="shared" ref="M24" si="88">M55</f>
        <v>23607</v>
      </c>
      <c r="N24" s="8" t="s">
        <v>111</v>
      </c>
      <c r="O24" s="11">
        <f t="shared" ref="O24" si="89">O55</f>
        <v>321.27999999999997</v>
      </c>
      <c r="P24" s="8" t="s">
        <v>111</v>
      </c>
      <c r="Q24" s="11">
        <f t="shared" ref="Q24" si="90">Q55</f>
        <v>2978097</v>
      </c>
      <c r="R24" s="8" t="s">
        <v>111</v>
      </c>
      <c r="S24" s="11">
        <f t="shared" ref="S24" si="91">S55</f>
        <v>1039973</v>
      </c>
      <c r="T24" s="8" t="s">
        <v>111</v>
      </c>
      <c r="U24" s="11">
        <f t="shared" ref="U24" si="92">U55</f>
        <v>349.21</v>
      </c>
    </row>
    <row r="25" spans="1:22" ht="15" x14ac:dyDescent="0.3">
      <c r="A25" s="205"/>
      <c r="B25" s="7" t="s">
        <v>46</v>
      </c>
      <c r="C25" s="6" t="s">
        <v>111</v>
      </c>
      <c r="D25" s="10" t="s">
        <v>111</v>
      </c>
      <c r="E25" s="11">
        <f t="shared" si="57"/>
        <v>2402171</v>
      </c>
      <c r="F25" s="10" t="s">
        <v>111</v>
      </c>
      <c r="G25" s="11">
        <f t="shared" si="57"/>
        <v>1088720</v>
      </c>
      <c r="H25" s="10" t="s">
        <v>111</v>
      </c>
      <c r="I25" s="11">
        <f t="shared" ref="I25" si="93">I56</f>
        <v>453.22</v>
      </c>
      <c r="J25" s="10" t="s">
        <v>111</v>
      </c>
      <c r="K25" s="11">
        <f t="shared" ref="K25" si="94">K56</f>
        <v>11407</v>
      </c>
      <c r="L25" s="10" t="s">
        <v>111</v>
      </c>
      <c r="M25" s="11">
        <f t="shared" ref="M25" si="95">M56</f>
        <v>5388</v>
      </c>
      <c r="N25" s="10" t="s">
        <v>111</v>
      </c>
      <c r="O25" s="11">
        <f t="shared" ref="O25" si="96">O56</f>
        <v>472.36</v>
      </c>
      <c r="P25" s="10" t="s">
        <v>111</v>
      </c>
      <c r="Q25" s="11">
        <f t="shared" ref="Q25" si="97">Q56</f>
        <v>2390765</v>
      </c>
      <c r="R25" s="10" t="s">
        <v>111</v>
      </c>
      <c r="S25" s="11">
        <f t="shared" ref="S25" si="98">S56</f>
        <v>1083332</v>
      </c>
      <c r="T25" s="10" t="s">
        <v>111</v>
      </c>
      <c r="U25" s="11">
        <f t="shared" ref="U25" si="99">U56</f>
        <v>453.13</v>
      </c>
    </row>
    <row r="26" spans="1:22" ht="15" x14ac:dyDescent="0.3">
      <c r="A26" s="205"/>
      <c r="B26" s="7" t="s">
        <v>114</v>
      </c>
      <c r="C26" s="6" t="s">
        <v>111</v>
      </c>
      <c r="D26" s="8" t="s">
        <v>111</v>
      </c>
      <c r="E26" s="11">
        <f t="shared" si="57"/>
        <v>12723661</v>
      </c>
      <c r="F26" s="8" t="s">
        <v>111</v>
      </c>
      <c r="G26" s="11">
        <f t="shared" si="57"/>
        <v>12291660</v>
      </c>
      <c r="H26" s="8" t="s">
        <v>111</v>
      </c>
      <c r="I26" s="11">
        <f t="shared" ref="I26" si="100">I57</f>
        <v>966.05</v>
      </c>
      <c r="J26" s="8" t="s">
        <v>111</v>
      </c>
      <c r="K26" s="11">
        <f t="shared" ref="K26" si="101">K57</f>
        <v>48323</v>
      </c>
      <c r="L26" s="8" t="s">
        <v>111</v>
      </c>
      <c r="M26" s="11">
        <f t="shared" ref="M26" si="102">M57</f>
        <v>43994</v>
      </c>
      <c r="N26" s="8" t="s">
        <v>111</v>
      </c>
      <c r="O26" s="11">
        <f t="shared" ref="O26" si="103">O57</f>
        <v>910.42</v>
      </c>
      <c r="P26" s="8" t="s">
        <v>111</v>
      </c>
      <c r="Q26" s="11">
        <f t="shared" ref="Q26" si="104">Q57</f>
        <v>12675339</v>
      </c>
      <c r="R26" s="8" t="s">
        <v>111</v>
      </c>
      <c r="S26" s="11">
        <f t="shared" ref="S26" si="105">S57</f>
        <v>12247667</v>
      </c>
      <c r="T26" s="8" t="s">
        <v>111</v>
      </c>
      <c r="U26" s="11">
        <f t="shared" ref="U26" si="106">U57</f>
        <v>966.26</v>
      </c>
    </row>
    <row r="27" spans="1:22" ht="15" x14ac:dyDescent="0.3">
      <c r="A27" s="206"/>
      <c r="B27" s="7" t="s">
        <v>115</v>
      </c>
      <c r="C27" s="6" t="s">
        <v>111</v>
      </c>
      <c r="D27" s="10" t="s">
        <v>111</v>
      </c>
      <c r="E27" s="11">
        <f t="shared" si="57"/>
        <v>25168674</v>
      </c>
      <c r="F27" s="10" t="s">
        <v>111</v>
      </c>
      <c r="G27" s="11">
        <f t="shared" si="57"/>
        <v>15497438</v>
      </c>
      <c r="H27" s="10" t="s">
        <v>111</v>
      </c>
      <c r="I27" s="11">
        <f t="shared" ref="I27" si="107">I58</f>
        <v>615.74</v>
      </c>
      <c r="J27" s="10" t="s">
        <v>111</v>
      </c>
      <c r="K27" s="11">
        <f t="shared" ref="K27" si="108">K58</f>
        <v>763747</v>
      </c>
      <c r="L27" s="10" t="s">
        <v>111</v>
      </c>
      <c r="M27" s="11">
        <f t="shared" ref="M27" si="109">M58</f>
        <v>117464</v>
      </c>
      <c r="N27" s="10" t="s">
        <v>111</v>
      </c>
      <c r="O27" s="11">
        <f t="shared" ref="O27" si="110">O58</f>
        <v>153.80000000000001</v>
      </c>
      <c r="P27" s="10" t="s">
        <v>111</v>
      </c>
      <c r="Q27" s="11">
        <f t="shared" ref="Q27" si="111">Q58</f>
        <v>24404927</v>
      </c>
      <c r="R27" s="10" t="s">
        <v>111</v>
      </c>
      <c r="S27" s="11">
        <f t="shared" ref="S27" si="112">S58</f>
        <v>15379974</v>
      </c>
      <c r="T27" s="10" t="s">
        <v>111</v>
      </c>
      <c r="U27" s="11">
        <f t="shared" ref="U27" si="113">U58</f>
        <v>630.20000000000005</v>
      </c>
    </row>
    <row r="28" spans="1:22" ht="15" x14ac:dyDescent="0.3">
      <c r="A28" s="14"/>
      <c r="B28" s="14"/>
      <c r="C28" s="15"/>
      <c r="D28" s="16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2" ht="14.4" x14ac:dyDescent="0.25">
      <c r="A29" s="17"/>
      <c r="E29" s="11">
        <f>E17+E27</f>
        <v>978882560</v>
      </c>
      <c r="F29" s="10"/>
      <c r="G29" s="11">
        <f>G17+G27</f>
        <v>137986231</v>
      </c>
      <c r="H29" s="10"/>
      <c r="I29" s="11">
        <f>I17+I27</f>
        <v>744.17000000000007</v>
      </c>
      <c r="J29" s="10"/>
      <c r="K29" s="11">
        <f>K17+K27</f>
        <v>147902768</v>
      </c>
      <c r="L29" s="10"/>
      <c r="M29" s="11">
        <f>M17+M27</f>
        <v>7073047</v>
      </c>
      <c r="N29" s="10"/>
      <c r="O29" s="11">
        <f>O17+O27</f>
        <v>201.07000000000002</v>
      </c>
      <c r="P29" s="10"/>
      <c r="Q29" s="11">
        <f>Q17+Q27</f>
        <v>830979792</v>
      </c>
      <c r="R29" s="10"/>
      <c r="S29" s="11">
        <f>S17+S27</f>
        <v>130913184</v>
      </c>
      <c r="T29" s="10"/>
      <c r="U29" s="11">
        <f>U17+U27</f>
        <v>773.44</v>
      </c>
      <c r="V29" t="s">
        <v>3</v>
      </c>
    </row>
    <row r="30" spans="1:22" ht="14.4" x14ac:dyDescent="0.25">
      <c r="E30" s="18">
        <f>E29/1000</f>
        <v>978882.56000000006</v>
      </c>
      <c r="F30" s="19"/>
      <c r="G30" s="18">
        <f>G29/1000</f>
        <v>137986.231</v>
      </c>
      <c r="H30" s="19"/>
      <c r="I30" s="18">
        <f>I29/1000</f>
        <v>0.74417000000000011</v>
      </c>
      <c r="J30" s="19"/>
      <c r="K30" s="18">
        <f>K29/1000</f>
        <v>147902.76800000001</v>
      </c>
      <c r="L30" s="19"/>
      <c r="M30" s="18">
        <f>M29/1000</f>
        <v>7073.0469999999996</v>
      </c>
      <c r="N30" s="19"/>
      <c r="O30" s="18">
        <f>O29/1000</f>
        <v>0.20107000000000003</v>
      </c>
      <c r="P30" s="19"/>
      <c r="Q30" s="18">
        <f>Q29/1000</f>
        <v>830979.79200000002</v>
      </c>
      <c r="R30" s="19"/>
      <c r="S30" s="18">
        <f>S29/1000</f>
        <v>130913.18399999999</v>
      </c>
      <c r="T30" s="19"/>
      <c r="U30" s="18">
        <f>U29/1000</f>
        <v>0.77344000000000002</v>
      </c>
      <c r="V30" t="s">
        <v>117</v>
      </c>
    </row>
    <row r="34" spans="1:21" ht="23.4" x14ac:dyDescent="0.25">
      <c r="A34" s="4" t="s">
        <v>208</v>
      </c>
    </row>
    <row r="35" spans="1:21" ht="12.9" customHeight="1" x14ac:dyDescent="0.25">
      <c r="A35" s="215" t="s">
        <v>98</v>
      </c>
      <c r="B35" s="216"/>
      <c r="C35" s="217"/>
      <c r="D35" s="218" t="s">
        <v>35</v>
      </c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20"/>
    </row>
    <row r="36" spans="1:21" ht="12.9" customHeight="1" x14ac:dyDescent="0.25">
      <c r="A36" s="215" t="s">
        <v>99</v>
      </c>
      <c r="B36" s="216"/>
      <c r="C36" s="217"/>
      <c r="D36" s="218" t="s">
        <v>100</v>
      </c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20"/>
    </row>
    <row r="37" spans="1:21" ht="12.9" customHeight="1" x14ac:dyDescent="0.25">
      <c r="A37" s="209" t="s">
        <v>184</v>
      </c>
      <c r="B37" s="210"/>
      <c r="C37" s="211"/>
      <c r="D37" s="212" t="s">
        <v>215</v>
      </c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4"/>
    </row>
    <row r="38" spans="1:21" ht="12.9" customHeight="1" x14ac:dyDescent="0.25">
      <c r="A38" s="209" t="s">
        <v>102</v>
      </c>
      <c r="B38" s="210"/>
      <c r="C38" s="211"/>
      <c r="D38" s="212" t="s">
        <v>100</v>
      </c>
      <c r="E38" s="213"/>
      <c r="F38" s="213"/>
      <c r="G38" s="213"/>
      <c r="H38" s="213"/>
      <c r="I38" s="214"/>
      <c r="J38" s="212" t="s">
        <v>103</v>
      </c>
      <c r="K38" s="213"/>
      <c r="L38" s="213"/>
      <c r="M38" s="213"/>
      <c r="N38" s="213"/>
      <c r="O38" s="214"/>
      <c r="P38" s="212" t="s">
        <v>104</v>
      </c>
      <c r="Q38" s="213"/>
      <c r="R38" s="213"/>
      <c r="S38" s="213"/>
      <c r="T38" s="213"/>
      <c r="U38" s="214"/>
    </row>
    <row r="39" spans="1:21" ht="39.450000000000003" customHeight="1" x14ac:dyDescent="0.25">
      <c r="A39" s="209" t="s">
        <v>105</v>
      </c>
      <c r="B39" s="210"/>
      <c r="C39" s="211"/>
      <c r="D39" s="212" t="s">
        <v>106</v>
      </c>
      <c r="E39" s="214"/>
      <c r="F39" s="212" t="s">
        <v>107</v>
      </c>
      <c r="G39" s="214"/>
      <c r="H39" s="212" t="s">
        <v>108</v>
      </c>
      <c r="I39" s="214"/>
      <c r="J39" s="212" t="s">
        <v>106</v>
      </c>
      <c r="K39" s="214"/>
      <c r="L39" s="212" t="s">
        <v>107</v>
      </c>
      <c r="M39" s="214"/>
      <c r="N39" s="212" t="s">
        <v>108</v>
      </c>
      <c r="O39" s="214"/>
      <c r="P39" s="212" t="s">
        <v>106</v>
      </c>
      <c r="Q39" s="214"/>
      <c r="R39" s="212" t="s">
        <v>107</v>
      </c>
      <c r="S39" s="214"/>
      <c r="T39" s="212" t="s">
        <v>108</v>
      </c>
      <c r="U39" s="214"/>
    </row>
    <row r="40" spans="1:21" ht="13.8" x14ac:dyDescent="0.3">
      <c r="A40" s="5" t="s">
        <v>109</v>
      </c>
      <c r="B40" s="5" t="s">
        <v>110</v>
      </c>
      <c r="C40" s="6" t="s">
        <v>111</v>
      </c>
      <c r="D40" s="207" t="s">
        <v>111</v>
      </c>
      <c r="E40" s="208"/>
      <c r="F40" s="207" t="s">
        <v>111</v>
      </c>
      <c r="G40" s="208"/>
      <c r="H40" s="207" t="s">
        <v>111</v>
      </c>
      <c r="I40" s="208"/>
      <c r="J40" s="207" t="s">
        <v>111</v>
      </c>
      <c r="K40" s="208"/>
      <c r="L40" s="207" t="s">
        <v>111</v>
      </c>
      <c r="M40" s="208"/>
      <c r="N40" s="207" t="s">
        <v>111</v>
      </c>
      <c r="O40" s="208"/>
      <c r="P40" s="207" t="s">
        <v>111</v>
      </c>
      <c r="Q40" s="208"/>
      <c r="R40" s="207" t="s">
        <v>111</v>
      </c>
      <c r="S40" s="208"/>
      <c r="T40" s="207" t="s">
        <v>111</v>
      </c>
      <c r="U40" s="208"/>
    </row>
    <row r="41" spans="1:21" ht="15" x14ac:dyDescent="0.3">
      <c r="A41" s="204" t="s">
        <v>112</v>
      </c>
      <c r="B41" s="7" t="s">
        <v>113</v>
      </c>
      <c r="C41" s="6" t="s">
        <v>111</v>
      </c>
      <c r="D41" s="8" t="s">
        <v>111</v>
      </c>
      <c r="E41" s="9">
        <v>398944738</v>
      </c>
      <c r="F41" s="8" t="s">
        <v>111</v>
      </c>
      <c r="G41" s="9">
        <v>8071592</v>
      </c>
      <c r="H41" s="8" t="s">
        <v>111</v>
      </c>
      <c r="I41" s="9">
        <v>20.23</v>
      </c>
      <c r="J41" s="8" t="s">
        <v>111</v>
      </c>
      <c r="K41" s="9">
        <v>106823771</v>
      </c>
      <c r="L41" s="8" t="s">
        <v>111</v>
      </c>
      <c r="M41" s="9">
        <v>1908428</v>
      </c>
      <c r="N41" s="8" t="s">
        <v>111</v>
      </c>
      <c r="O41" s="9">
        <v>17.87</v>
      </c>
      <c r="P41" s="8" t="s">
        <v>111</v>
      </c>
      <c r="Q41" s="9">
        <v>292120968</v>
      </c>
      <c r="R41" s="8" t="s">
        <v>111</v>
      </c>
      <c r="S41" s="9">
        <v>6163164</v>
      </c>
      <c r="T41" s="8" t="s">
        <v>111</v>
      </c>
      <c r="U41" s="9">
        <v>21.1</v>
      </c>
    </row>
    <row r="42" spans="1:21" ht="15" x14ac:dyDescent="0.3">
      <c r="A42" s="205"/>
      <c r="B42" s="7" t="s">
        <v>41</v>
      </c>
      <c r="C42" s="6" t="s">
        <v>111</v>
      </c>
      <c r="D42" s="10" t="s">
        <v>111</v>
      </c>
      <c r="E42" s="11">
        <v>169179092</v>
      </c>
      <c r="F42" s="10" t="s">
        <v>111</v>
      </c>
      <c r="G42" s="11">
        <v>12041688</v>
      </c>
      <c r="H42" s="10" t="s">
        <v>111</v>
      </c>
      <c r="I42" s="11">
        <v>71.180000000000007</v>
      </c>
      <c r="J42" s="10" t="s">
        <v>111</v>
      </c>
      <c r="K42" s="11">
        <v>21216717</v>
      </c>
      <c r="L42" s="10" t="s">
        <v>111</v>
      </c>
      <c r="M42" s="11">
        <v>1460606</v>
      </c>
      <c r="N42" s="10" t="s">
        <v>111</v>
      </c>
      <c r="O42" s="11">
        <v>68.84</v>
      </c>
      <c r="P42" s="10" t="s">
        <v>111</v>
      </c>
      <c r="Q42" s="11">
        <v>147962375</v>
      </c>
      <c r="R42" s="10" t="s">
        <v>111</v>
      </c>
      <c r="S42" s="11">
        <v>10581083</v>
      </c>
      <c r="T42" s="10" t="s">
        <v>111</v>
      </c>
      <c r="U42" s="11">
        <v>71.510000000000005</v>
      </c>
    </row>
    <row r="43" spans="1:21" ht="15" x14ac:dyDescent="0.3">
      <c r="A43" s="205"/>
      <c r="B43" s="7" t="s">
        <v>42</v>
      </c>
      <c r="C43" s="6" t="s">
        <v>111</v>
      </c>
      <c r="D43" s="8" t="s">
        <v>111</v>
      </c>
      <c r="E43" s="9">
        <v>102878155</v>
      </c>
      <c r="F43" s="8" t="s">
        <v>111</v>
      </c>
      <c r="G43" s="9">
        <v>12585359</v>
      </c>
      <c r="H43" s="8" t="s">
        <v>111</v>
      </c>
      <c r="I43" s="9">
        <v>122.33</v>
      </c>
      <c r="J43" s="8" t="s">
        <v>111</v>
      </c>
      <c r="K43" s="9">
        <v>8914223</v>
      </c>
      <c r="L43" s="8" t="s">
        <v>111</v>
      </c>
      <c r="M43" s="9">
        <v>1067661</v>
      </c>
      <c r="N43" s="8" t="s">
        <v>111</v>
      </c>
      <c r="O43" s="9">
        <v>119.77</v>
      </c>
      <c r="P43" s="8" t="s">
        <v>111</v>
      </c>
      <c r="Q43" s="9">
        <v>93963931</v>
      </c>
      <c r="R43" s="8" t="s">
        <v>111</v>
      </c>
      <c r="S43" s="9">
        <v>11517698</v>
      </c>
      <c r="T43" s="8" t="s">
        <v>111</v>
      </c>
      <c r="U43" s="9">
        <v>122.58</v>
      </c>
    </row>
    <row r="44" spans="1:21" ht="15" x14ac:dyDescent="0.3">
      <c r="A44" s="205"/>
      <c r="B44" s="7" t="s">
        <v>43</v>
      </c>
      <c r="C44" s="6" t="s">
        <v>111</v>
      </c>
      <c r="D44" s="10" t="s">
        <v>111</v>
      </c>
      <c r="E44" s="11">
        <v>79130770</v>
      </c>
      <c r="F44" s="10" t="s">
        <v>111</v>
      </c>
      <c r="G44" s="11">
        <v>13477603</v>
      </c>
      <c r="H44" s="10" t="s">
        <v>111</v>
      </c>
      <c r="I44" s="11">
        <v>170.32</v>
      </c>
      <c r="J44" s="10" t="s">
        <v>111</v>
      </c>
      <c r="K44" s="11">
        <v>4037756</v>
      </c>
      <c r="L44" s="10" t="s">
        <v>111</v>
      </c>
      <c r="M44" s="11">
        <v>674711</v>
      </c>
      <c r="N44" s="10" t="s">
        <v>111</v>
      </c>
      <c r="O44" s="11">
        <v>167.1</v>
      </c>
      <c r="P44" s="10" t="s">
        <v>111</v>
      </c>
      <c r="Q44" s="11">
        <v>75093014</v>
      </c>
      <c r="R44" s="10" t="s">
        <v>111</v>
      </c>
      <c r="S44" s="11">
        <v>12802892</v>
      </c>
      <c r="T44" s="10" t="s">
        <v>111</v>
      </c>
      <c r="U44" s="11">
        <v>170.49</v>
      </c>
    </row>
    <row r="45" spans="1:21" ht="15" x14ac:dyDescent="0.3">
      <c r="A45" s="205"/>
      <c r="B45" s="7" t="s">
        <v>44</v>
      </c>
      <c r="C45" s="6" t="s">
        <v>111</v>
      </c>
      <c r="D45" s="8" t="s">
        <v>111</v>
      </c>
      <c r="E45" s="9">
        <v>98596571</v>
      </c>
      <c r="F45" s="8" t="s">
        <v>111</v>
      </c>
      <c r="G45" s="9">
        <v>23941719</v>
      </c>
      <c r="H45" s="8" t="s">
        <v>111</v>
      </c>
      <c r="I45" s="9">
        <v>242.83</v>
      </c>
      <c r="J45" s="8" t="s">
        <v>111</v>
      </c>
      <c r="K45" s="9">
        <v>4042121</v>
      </c>
      <c r="L45" s="8" t="s">
        <v>111</v>
      </c>
      <c r="M45" s="9">
        <v>949655</v>
      </c>
      <c r="N45" s="8" t="s">
        <v>111</v>
      </c>
      <c r="O45" s="9">
        <v>234.94</v>
      </c>
      <c r="P45" s="8" t="s">
        <v>111</v>
      </c>
      <c r="Q45" s="9">
        <v>94554450</v>
      </c>
      <c r="R45" s="8" t="s">
        <v>111</v>
      </c>
      <c r="S45" s="9">
        <v>22992064</v>
      </c>
      <c r="T45" s="8" t="s">
        <v>111</v>
      </c>
      <c r="U45" s="9">
        <v>243.16</v>
      </c>
    </row>
    <row r="46" spans="1:21" ht="15" x14ac:dyDescent="0.3">
      <c r="A46" s="205"/>
      <c r="B46" s="7" t="s">
        <v>45</v>
      </c>
      <c r="C46" s="6" t="s">
        <v>111</v>
      </c>
      <c r="D46" s="10" t="s">
        <v>111</v>
      </c>
      <c r="E46" s="11">
        <v>44972555</v>
      </c>
      <c r="F46" s="10" t="s">
        <v>111</v>
      </c>
      <c r="G46" s="11">
        <v>15307521</v>
      </c>
      <c r="H46" s="10" t="s">
        <v>111</v>
      </c>
      <c r="I46" s="11">
        <v>340.37</v>
      </c>
      <c r="J46" s="10" t="s">
        <v>111</v>
      </c>
      <c r="K46" s="11">
        <v>1210867</v>
      </c>
      <c r="L46" s="10" t="s">
        <v>111</v>
      </c>
      <c r="M46" s="11">
        <v>394848</v>
      </c>
      <c r="N46" s="10" t="s">
        <v>111</v>
      </c>
      <c r="O46" s="11">
        <v>326.08999999999997</v>
      </c>
      <c r="P46" s="10" t="s">
        <v>111</v>
      </c>
      <c r="Q46" s="11">
        <v>43761688</v>
      </c>
      <c r="R46" s="10" t="s">
        <v>111</v>
      </c>
      <c r="S46" s="11">
        <v>14912674</v>
      </c>
      <c r="T46" s="10" t="s">
        <v>111</v>
      </c>
      <c r="U46" s="11">
        <v>340.77</v>
      </c>
    </row>
    <row r="47" spans="1:21" ht="15" x14ac:dyDescent="0.3">
      <c r="A47" s="205"/>
      <c r="B47" s="7" t="s">
        <v>46</v>
      </c>
      <c r="C47" s="6" t="s">
        <v>111</v>
      </c>
      <c r="D47" s="8" t="s">
        <v>111</v>
      </c>
      <c r="E47" s="9">
        <v>20134587</v>
      </c>
      <c r="F47" s="8" t="s">
        <v>111</v>
      </c>
      <c r="G47" s="9">
        <v>8973788</v>
      </c>
      <c r="H47" s="8" t="s">
        <v>111</v>
      </c>
      <c r="I47" s="9">
        <v>445.69</v>
      </c>
      <c r="J47" s="8" t="s">
        <v>111</v>
      </c>
      <c r="K47" s="9">
        <v>448320</v>
      </c>
      <c r="L47" s="8" t="s">
        <v>111</v>
      </c>
      <c r="M47" s="9">
        <v>194867</v>
      </c>
      <c r="N47" s="8" t="s">
        <v>111</v>
      </c>
      <c r="O47" s="9">
        <v>434.66</v>
      </c>
      <c r="P47" s="8" t="s">
        <v>111</v>
      </c>
      <c r="Q47" s="9">
        <v>19686267</v>
      </c>
      <c r="R47" s="8" t="s">
        <v>111</v>
      </c>
      <c r="S47" s="9">
        <v>8778921</v>
      </c>
      <c r="T47" s="8" t="s">
        <v>111</v>
      </c>
      <c r="U47" s="9">
        <v>445.94</v>
      </c>
    </row>
    <row r="48" spans="1:21" ht="15" x14ac:dyDescent="0.3">
      <c r="A48" s="205"/>
      <c r="B48" s="7" t="s">
        <v>114</v>
      </c>
      <c r="C48" s="6" t="s">
        <v>111</v>
      </c>
      <c r="D48" s="10" t="s">
        <v>111</v>
      </c>
      <c r="E48" s="11">
        <v>39877419</v>
      </c>
      <c r="F48" s="10" t="s">
        <v>111</v>
      </c>
      <c r="G48" s="11">
        <v>28089523</v>
      </c>
      <c r="H48" s="10" t="s">
        <v>111</v>
      </c>
      <c r="I48" s="11">
        <v>704.4</v>
      </c>
      <c r="J48" s="10" t="s">
        <v>111</v>
      </c>
      <c r="K48" s="11">
        <v>445247</v>
      </c>
      <c r="L48" s="10" t="s">
        <v>111</v>
      </c>
      <c r="M48" s="11">
        <v>304809</v>
      </c>
      <c r="N48" s="10" t="s">
        <v>111</v>
      </c>
      <c r="O48" s="11">
        <v>684.58</v>
      </c>
      <c r="P48" s="10" t="s">
        <v>111</v>
      </c>
      <c r="Q48" s="11">
        <v>39432172</v>
      </c>
      <c r="R48" s="10" t="s">
        <v>111</v>
      </c>
      <c r="S48" s="11">
        <v>27784714</v>
      </c>
      <c r="T48" s="10" t="s">
        <v>111</v>
      </c>
      <c r="U48" s="11">
        <v>704.62</v>
      </c>
    </row>
    <row r="49" spans="1:21" ht="15" x14ac:dyDescent="0.3">
      <c r="A49" s="206"/>
      <c r="B49" s="7" t="s">
        <v>115</v>
      </c>
      <c r="C49" s="6" t="s">
        <v>111</v>
      </c>
      <c r="D49" s="8" t="s">
        <v>111</v>
      </c>
      <c r="E49" s="9">
        <v>953713886</v>
      </c>
      <c r="F49" s="8" t="s">
        <v>111</v>
      </c>
      <c r="G49" s="9">
        <v>122488793</v>
      </c>
      <c r="H49" s="8" t="s">
        <v>111</v>
      </c>
      <c r="I49" s="9">
        <v>128.43</v>
      </c>
      <c r="J49" s="8" t="s">
        <v>111</v>
      </c>
      <c r="K49" s="9">
        <v>147139021</v>
      </c>
      <c r="L49" s="8" t="s">
        <v>111</v>
      </c>
      <c r="M49" s="9">
        <v>6955583</v>
      </c>
      <c r="N49" s="8" t="s">
        <v>111</v>
      </c>
      <c r="O49" s="9">
        <v>47.27</v>
      </c>
      <c r="P49" s="8" t="s">
        <v>111</v>
      </c>
      <c r="Q49" s="9">
        <v>806574865</v>
      </c>
      <c r="R49" s="8" t="s">
        <v>111</v>
      </c>
      <c r="S49" s="9">
        <v>115533210</v>
      </c>
      <c r="T49" s="8" t="s">
        <v>111</v>
      </c>
      <c r="U49" s="9">
        <v>143.24</v>
      </c>
    </row>
    <row r="50" spans="1:21" ht="15" x14ac:dyDescent="0.3">
      <c r="A50" s="204" t="s">
        <v>116</v>
      </c>
      <c r="B50" s="7" t="s">
        <v>113</v>
      </c>
      <c r="C50" s="6" t="s">
        <v>111</v>
      </c>
      <c r="D50" s="10" t="s">
        <v>111</v>
      </c>
      <c r="E50" s="11">
        <v>965009</v>
      </c>
      <c r="F50" s="10" t="s">
        <v>111</v>
      </c>
      <c r="G50" s="11">
        <v>24967</v>
      </c>
      <c r="H50" s="10" t="s">
        <v>111</v>
      </c>
      <c r="I50" s="11">
        <v>25.87</v>
      </c>
      <c r="J50" s="10" t="s">
        <v>111</v>
      </c>
      <c r="K50" s="11">
        <v>272885</v>
      </c>
      <c r="L50" s="10" t="s">
        <v>111</v>
      </c>
      <c r="M50" s="11">
        <v>5773</v>
      </c>
      <c r="N50" s="10" t="s">
        <v>111</v>
      </c>
      <c r="O50" s="11">
        <v>21.16</v>
      </c>
      <c r="P50" s="10" t="s">
        <v>111</v>
      </c>
      <c r="Q50" s="11">
        <v>692124</v>
      </c>
      <c r="R50" s="10" t="s">
        <v>111</v>
      </c>
      <c r="S50" s="11">
        <v>19194</v>
      </c>
      <c r="T50" s="10" t="s">
        <v>111</v>
      </c>
      <c r="U50" s="11">
        <v>27.73</v>
      </c>
    </row>
    <row r="51" spans="1:21" ht="15" x14ac:dyDescent="0.3">
      <c r="A51" s="205"/>
      <c r="B51" s="7" t="s">
        <v>41</v>
      </c>
      <c r="C51" s="6" t="s">
        <v>111</v>
      </c>
      <c r="D51" s="8" t="s">
        <v>111</v>
      </c>
      <c r="E51" s="9">
        <v>1587233</v>
      </c>
      <c r="F51" s="8" t="s">
        <v>111</v>
      </c>
      <c r="G51" s="9">
        <v>121126</v>
      </c>
      <c r="H51" s="8" t="s">
        <v>111</v>
      </c>
      <c r="I51" s="9">
        <v>76.31</v>
      </c>
      <c r="J51" s="8" t="s">
        <v>111</v>
      </c>
      <c r="K51" s="9">
        <v>231724</v>
      </c>
      <c r="L51" s="8" t="s">
        <v>111</v>
      </c>
      <c r="M51" s="9">
        <v>16623</v>
      </c>
      <c r="N51" s="8" t="s">
        <v>111</v>
      </c>
      <c r="O51" s="9">
        <v>71.739999999999995</v>
      </c>
      <c r="P51" s="8" t="s">
        <v>111</v>
      </c>
      <c r="Q51" s="9">
        <v>1355509</v>
      </c>
      <c r="R51" s="8" t="s">
        <v>111</v>
      </c>
      <c r="S51" s="9">
        <v>104502</v>
      </c>
      <c r="T51" s="8" t="s">
        <v>111</v>
      </c>
      <c r="U51" s="9">
        <v>77.09</v>
      </c>
    </row>
    <row r="52" spans="1:21" ht="15" x14ac:dyDescent="0.3">
      <c r="A52" s="205"/>
      <c r="B52" s="7" t="s">
        <v>42</v>
      </c>
      <c r="C52" s="6" t="s">
        <v>111</v>
      </c>
      <c r="D52" s="10" t="s">
        <v>111</v>
      </c>
      <c r="E52" s="11">
        <v>1009158</v>
      </c>
      <c r="F52" s="10" t="s">
        <v>111</v>
      </c>
      <c r="G52" s="11">
        <v>126319</v>
      </c>
      <c r="H52" s="10" t="s">
        <v>111</v>
      </c>
      <c r="I52" s="11">
        <v>125.17</v>
      </c>
      <c r="J52" s="10" t="s">
        <v>111</v>
      </c>
      <c r="K52" s="11">
        <v>26270</v>
      </c>
      <c r="L52" s="10" t="s">
        <v>111</v>
      </c>
      <c r="M52" s="11">
        <v>3587</v>
      </c>
      <c r="N52" s="10" t="s">
        <v>111</v>
      </c>
      <c r="O52" s="11">
        <v>136.55000000000001</v>
      </c>
      <c r="P52" s="10" t="s">
        <v>111</v>
      </c>
      <c r="Q52" s="11">
        <v>982888</v>
      </c>
      <c r="R52" s="10" t="s">
        <v>111</v>
      </c>
      <c r="S52" s="11">
        <v>122732</v>
      </c>
      <c r="T52" s="10" t="s">
        <v>111</v>
      </c>
      <c r="U52" s="11">
        <v>124.87</v>
      </c>
    </row>
    <row r="53" spans="1:21" ht="15" x14ac:dyDescent="0.3">
      <c r="A53" s="205"/>
      <c r="B53" s="7" t="s">
        <v>43</v>
      </c>
      <c r="C53" s="6" t="s">
        <v>111</v>
      </c>
      <c r="D53" s="8" t="s">
        <v>111</v>
      </c>
      <c r="E53" s="9">
        <v>1189215</v>
      </c>
      <c r="F53" s="8" t="s">
        <v>111</v>
      </c>
      <c r="G53" s="9">
        <v>214143</v>
      </c>
      <c r="H53" s="8" t="s">
        <v>111</v>
      </c>
      <c r="I53" s="9">
        <v>180.07</v>
      </c>
      <c r="J53" s="8" t="s">
        <v>111</v>
      </c>
      <c r="K53" s="9">
        <v>75748</v>
      </c>
      <c r="L53" s="8" t="s">
        <v>111</v>
      </c>
      <c r="M53" s="9">
        <v>13053</v>
      </c>
      <c r="N53" s="8" t="s">
        <v>111</v>
      </c>
      <c r="O53" s="9">
        <v>172.32</v>
      </c>
      <c r="P53" s="8" t="s">
        <v>111</v>
      </c>
      <c r="Q53" s="9">
        <v>1113467</v>
      </c>
      <c r="R53" s="8" t="s">
        <v>111</v>
      </c>
      <c r="S53" s="9">
        <v>201090</v>
      </c>
      <c r="T53" s="8" t="s">
        <v>111</v>
      </c>
      <c r="U53" s="9">
        <v>180.6</v>
      </c>
    </row>
    <row r="54" spans="1:21" ht="15" x14ac:dyDescent="0.3">
      <c r="A54" s="205"/>
      <c r="B54" s="7" t="s">
        <v>44</v>
      </c>
      <c r="C54" s="6" t="s">
        <v>111</v>
      </c>
      <c r="D54" s="10" t="s">
        <v>111</v>
      </c>
      <c r="E54" s="11">
        <v>2240651</v>
      </c>
      <c r="F54" s="10" t="s">
        <v>111</v>
      </c>
      <c r="G54" s="11">
        <v>566922</v>
      </c>
      <c r="H54" s="10" t="s">
        <v>111</v>
      </c>
      <c r="I54" s="11">
        <v>253.02</v>
      </c>
      <c r="J54" s="10" t="s">
        <v>111</v>
      </c>
      <c r="K54" s="11">
        <v>23912</v>
      </c>
      <c r="L54" s="10" t="s">
        <v>111</v>
      </c>
      <c r="M54" s="11">
        <v>5438</v>
      </c>
      <c r="N54" s="10" t="s">
        <v>111</v>
      </c>
      <c r="O54" s="11">
        <v>227.41</v>
      </c>
      <c r="P54" s="10" t="s">
        <v>111</v>
      </c>
      <c r="Q54" s="11">
        <v>2216738</v>
      </c>
      <c r="R54" s="10" t="s">
        <v>111</v>
      </c>
      <c r="S54" s="11">
        <v>561484</v>
      </c>
      <c r="T54" s="10" t="s">
        <v>111</v>
      </c>
      <c r="U54" s="11">
        <v>253.29</v>
      </c>
    </row>
    <row r="55" spans="1:21" ht="15" x14ac:dyDescent="0.3">
      <c r="A55" s="205"/>
      <c r="B55" s="7" t="s">
        <v>45</v>
      </c>
      <c r="C55" s="6" t="s">
        <v>111</v>
      </c>
      <c r="D55" s="8" t="s">
        <v>111</v>
      </c>
      <c r="E55" s="9">
        <v>3051575</v>
      </c>
      <c r="F55" s="8" t="s">
        <v>111</v>
      </c>
      <c r="G55" s="9">
        <v>1063580</v>
      </c>
      <c r="H55" s="8" t="s">
        <v>111</v>
      </c>
      <c r="I55" s="9">
        <v>348.53</v>
      </c>
      <c r="J55" s="8" t="s">
        <v>111</v>
      </c>
      <c r="K55" s="9">
        <v>73478</v>
      </c>
      <c r="L55" s="8" t="s">
        <v>111</v>
      </c>
      <c r="M55" s="9">
        <v>23607</v>
      </c>
      <c r="N55" s="8" t="s">
        <v>111</v>
      </c>
      <c r="O55" s="9">
        <v>321.27999999999997</v>
      </c>
      <c r="P55" s="8" t="s">
        <v>111</v>
      </c>
      <c r="Q55" s="9">
        <v>2978097</v>
      </c>
      <c r="R55" s="8" t="s">
        <v>111</v>
      </c>
      <c r="S55" s="9">
        <v>1039973</v>
      </c>
      <c r="T55" s="8" t="s">
        <v>111</v>
      </c>
      <c r="U55" s="9">
        <v>349.21</v>
      </c>
    </row>
    <row r="56" spans="1:21" ht="15" x14ac:dyDescent="0.3">
      <c r="A56" s="205"/>
      <c r="B56" s="7" t="s">
        <v>46</v>
      </c>
      <c r="C56" s="6" t="s">
        <v>111</v>
      </c>
      <c r="D56" s="10" t="s">
        <v>111</v>
      </c>
      <c r="E56" s="11">
        <v>2402171</v>
      </c>
      <c r="F56" s="10" t="s">
        <v>111</v>
      </c>
      <c r="G56" s="11">
        <v>1088720</v>
      </c>
      <c r="H56" s="10" t="s">
        <v>111</v>
      </c>
      <c r="I56" s="11">
        <v>453.22</v>
      </c>
      <c r="J56" s="10" t="s">
        <v>111</v>
      </c>
      <c r="K56" s="11">
        <v>11407</v>
      </c>
      <c r="L56" s="10" t="s">
        <v>111</v>
      </c>
      <c r="M56" s="11">
        <v>5388</v>
      </c>
      <c r="N56" s="10" t="s">
        <v>111</v>
      </c>
      <c r="O56" s="11">
        <v>472.36</v>
      </c>
      <c r="P56" s="10" t="s">
        <v>111</v>
      </c>
      <c r="Q56" s="11">
        <v>2390765</v>
      </c>
      <c r="R56" s="10" t="s">
        <v>111</v>
      </c>
      <c r="S56" s="11">
        <v>1083332</v>
      </c>
      <c r="T56" s="10" t="s">
        <v>111</v>
      </c>
      <c r="U56" s="11">
        <v>453.13</v>
      </c>
    </row>
    <row r="57" spans="1:21" ht="15" x14ac:dyDescent="0.3">
      <c r="A57" s="205"/>
      <c r="B57" s="7" t="s">
        <v>114</v>
      </c>
      <c r="C57" s="6" t="s">
        <v>111</v>
      </c>
      <c r="D57" s="8" t="s">
        <v>111</v>
      </c>
      <c r="E57" s="9">
        <v>12723661</v>
      </c>
      <c r="F57" s="8" t="s">
        <v>111</v>
      </c>
      <c r="G57" s="9">
        <v>12291660</v>
      </c>
      <c r="H57" s="8" t="s">
        <v>111</v>
      </c>
      <c r="I57" s="9">
        <v>966.05</v>
      </c>
      <c r="J57" s="8" t="s">
        <v>111</v>
      </c>
      <c r="K57" s="9">
        <v>48323</v>
      </c>
      <c r="L57" s="8" t="s">
        <v>111</v>
      </c>
      <c r="M57" s="9">
        <v>43994</v>
      </c>
      <c r="N57" s="8" t="s">
        <v>111</v>
      </c>
      <c r="O57" s="9">
        <v>910.42</v>
      </c>
      <c r="P57" s="8" t="s">
        <v>111</v>
      </c>
      <c r="Q57" s="9">
        <v>12675339</v>
      </c>
      <c r="R57" s="8" t="s">
        <v>111</v>
      </c>
      <c r="S57" s="9">
        <v>12247667</v>
      </c>
      <c r="T57" s="8" t="s">
        <v>111</v>
      </c>
      <c r="U57" s="9">
        <v>966.26</v>
      </c>
    </row>
    <row r="58" spans="1:21" ht="15" x14ac:dyDescent="0.3">
      <c r="A58" s="206"/>
      <c r="B58" s="7" t="s">
        <v>115</v>
      </c>
      <c r="C58" s="6" t="s">
        <v>111</v>
      </c>
      <c r="D58" s="10" t="s">
        <v>111</v>
      </c>
      <c r="E58" s="11">
        <v>25168674</v>
      </c>
      <c r="F58" s="10" t="s">
        <v>111</v>
      </c>
      <c r="G58" s="11">
        <v>15497438</v>
      </c>
      <c r="H58" s="10" t="s">
        <v>111</v>
      </c>
      <c r="I58" s="11">
        <v>615.74</v>
      </c>
      <c r="J58" s="10" t="s">
        <v>111</v>
      </c>
      <c r="K58" s="11">
        <v>763747</v>
      </c>
      <c r="L58" s="10" t="s">
        <v>111</v>
      </c>
      <c r="M58" s="11">
        <v>117464</v>
      </c>
      <c r="N58" s="10" t="s">
        <v>111</v>
      </c>
      <c r="O58" s="11">
        <v>153.80000000000001</v>
      </c>
      <c r="P58" s="10" t="s">
        <v>111</v>
      </c>
      <c r="Q58" s="11">
        <v>24404927</v>
      </c>
      <c r="R58" s="10" t="s">
        <v>111</v>
      </c>
      <c r="S58" s="11">
        <v>15379974</v>
      </c>
      <c r="T58" s="10" t="s">
        <v>111</v>
      </c>
      <c r="U58" s="11">
        <v>630.20000000000005</v>
      </c>
    </row>
    <row r="59" spans="1:21" x14ac:dyDescent="0.25">
      <c r="A59" s="17" t="s">
        <v>216</v>
      </c>
    </row>
  </sheetData>
  <mergeCells count="62">
    <mergeCell ref="A19:A27"/>
    <mergeCell ref="N8:O8"/>
    <mergeCell ref="P8:Q8"/>
    <mergeCell ref="R8:S8"/>
    <mergeCell ref="T8:U8"/>
    <mergeCell ref="A9:A17"/>
    <mergeCell ref="D8:E8"/>
    <mergeCell ref="F8:G8"/>
    <mergeCell ref="H8:I8"/>
    <mergeCell ref="J8:K8"/>
    <mergeCell ref="L8:M8"/>
    <mergeCell ref="A6:C6"/>
    <mergeCell ref="D6:I6"/>
    <mergeCell ref="J6:O6"/>
    <mergeCell ref="P6:U6"/>
    <mergeCell ref="A7:C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3:C3"/>
    <mergeCell ref="D3:U3"/>
    <mergeCell ref="A4:C4"/>
    <mergeCell ref="D4:U4"/>
    <mergeCell ref="A5:C5"/>
    <mergeCell ref="D5:U5"/>
    <mergeCell ref="A35:C35"/>
    <mergeCell ref="D35:U35"/>
    <mergeCell ref="A36:C36"/>
    <mergeCell ref="D36:U36"/>
    <mergeCell ref="A37:C37"/>
    <mergeCell ref="D37:U37"/>
    <mergeCell ref="A38:C38"/>
    <mergeCell ref="D38:I38"/>
    <mergeCell ref="J38:O38"/>
    <mergeCell ref="P38:U38"/>
    <mergeCell ref="A39:C39"/>
    <mergeCell ref="D39:E39"/>
    <mergeCell ref="F39:G39"/>
    <mergeCell ref="H39:I39"/>
    <mergeCell ref="J39:K39"/>
    <mergeCell ref="L39:M39"/>
    <mergeCell ref="N39:O39"/>
    <mergeCell ref="P39:Q39"/>
    <mergeCell ref="R39:S39"/>
    <mergeCell ref="T39:U39"/>
    <mergeCell ref="A50:A58"/>
    <mergeCell ref="N40:O40"/>
    <mergeCell ref="P40:Q40"/>
    <mergeCell ref="R40:S40"/>
    <mergeCell ref="T40:U40"/>
    <mergeCell ref="A41:A49"/>
    <mergeCell ref="D40:E40"/>
    <mergeCell ref="F40:G40"/>
    <mergeCell ref="H40:I40"/>
    <mergeCell ref="J40:K40"/>
    <mergeCell ref="L40:M40"/>
  </mergeCells>
  <hyperlinks>
    <hyperlink ref="A2" r:id="rId1" tooltip="Click once to display linked information. Click and hold to select this cell." display="http://dati5.istat.it/OECDStat_Metadata/ShowMetadata.ashx?Dataset=DCSC_TRAMERCIS2&amp;ShowOnWeb=true&amp;Lang=fr" xr:uid="{00000000-0004-0000-0100-000000000000}"/>
    <hyperlink ref="W2" r:id="rId2" tooltip="Click once to display linked information. Click and hold to select this cell." display="http://dati.istat.it/OECDStat_Metadata/ShowMetadata.ashx?Dataset=DCSC_TRAMERCIS2&amp;ShowOnWeb=true&amp;Lang=it" xr:uid="{00000000-0004-0000-0100-000001000000}"/>
    <hyperlink ref="A34" r:id="rId3" tooltip="Click once to display linked information. Click and hold to select this cell." display="http://dati.istat.it/OECDStat_Metadata/ShowMetadata.ashx?Dataset=DCSC_TRAMERCIS2&amp;ShowOnWeb=true&amp;Lang=it" xr:uid="{00000000-0004-0000-0100-000002000000}"/>
    <hyperlink ref="A59" r:id="rId4" tooltip="Click once to display linked information. Click and hold to select this cell." display="http://dativ7a.istat.it/" xr:uid="{00000000-0004-0000-0100-000003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J34"/>
  <sheetViews>
    <sheetView workbookViewId="0">
      <selection activeCell="B9" sqref="B9"/>
    </sheetView>
  </sheetViews>
  <sheetFormatPr defaultColWidth="9.109375" defaultRowHeight="13.2" x14ac:dyDescent="0.25"/>
  <cols>
    <col min="1" max="1" width="23.44140625" style="42" customWidth="1"/>
    <col min="2" max="2" width="12.5546875" style="42" customWidth="1"/>
    <col min="3" max="3" width="16" style="42" customWidth="1"/>
    <col min="4" max="4" width="4.5546875" style="42" customWidth="1"/>
    <col min="5" max="5" width="12.5546875" style="42" customWidth="1"/>
    <col min="6" max="6" width="15.88671875" style="42" customWidth="1"/>
    <col min="7" max="7" width="4.5546875" style="42" customWidth="1"/>
    <col min="8" max="8" width="12.5546875" style="42" customWidth="1"/>
    <col min="9" max="9" width="15.88671875" style="42" customWidth="1"/>
    <col min="10" max="16384" width="9.109375" style="42"/>
  </cols>
  <sheetData>
    <row r="1" spans="1:10" ht="18.600000000000001" x14ac:dyDescent="0.25">
      <c r="A1" s="195" t="s">
        <v>251</v>
      </c>
      <c r="B1" s="195"/>
      <c r="C1" s="195"/>
      <c r="D1" s="195"/>
      <c r="E1" s="195"/>
      <c r="F1" s="195"/>
      <c r="G1" s="195"/>
      <c r="H1" s="195"/>
      <c r="I1" s="195"/>
    </row>
    <row r="2" spans="1:10" x14ac:dyDescent="0.25">
      <c r="A2" s="43"/>
    </row>
    <row r="3" spans="1:10" ht="16.5" customHeight="1" x14ac:dyDescent="0.25">
      <c r="A3" s="44" t="s">
        <v>48</v>
      </c>
      <c r="B3" s="45"/>
      <c r="C3" s="45"/>
      <c r="D3" s="45"/>
      <c r="E3" s="45"/>
      <c r="F3" s="45"/>
      <c r="G3" s="45"/>
      <c r="H3" s="45"/>
      <c r="I3" s="45"/>
    </row>
    <row r="4" spans="1:10" ht="17.399999999999999" customHeight="1" x14ac:dyDescent="0.25">
      <c r="A4" s="224" t="s">
        <v>0</v>
      </c>
      <c r="B4" s="46" t="s">
        <v>1</v>
      </c>
      <c r="C4" s="47"/>
      <c r="D4" s="48"/>
      <c r="E4" s="46" t="s">
        <v>2</v>
      </c>
      <c r="F4" s="47"/>
      <c r="G4" s="48"/>
      <c r="H4" s="46" t="s">
        <v>3</v>
      </c>
      <c r="I4" s="47"/>
    </row>
    <row r="5" spans="1:10" ht="15.6" customHeight="1" x14ac:dyDescent="0.25">
      <c r="A5" s="225"/>
      <c r="B5" s="26" t="s">
        <v>52</v>
      </c>
      <c r="C5" s="26" t="s">
        <v>90</v>
      </c>
      <c r="D5" s="26"/>
      <c r="E5" s="26" t="s">
        <v>52</v>
      </c>
      <c r="F5" s="26" t="s">
        <v>90</v>
      </c>
      <c r="G5" s="26"/>
      <c r="H5" s="26" t="s">
        <v>52</v>
      </c>
      <c r="I5" s="26" t="s">
        <v>90</v>
      </c>
      <c r="J5" s="49"/>
    </row>
    <row r="6" spans="1:10" ht="6.75" customHeight="1" x14ac:dyDescent="0.25">
      <c r="A6" s="49"/>
      <c r="B6" s="50"/>
      <c r="C6" s="50"/>
      <c r="D6" s="50"/>
      <c r="E6" s="50"/>
      <c r="F6" s="50"/>
      <c r="G6" s="50"/>
      <c r="H6" s="50"/>
      <c r="I6" s="50"/>
    </row>
    <row r="7" spans="1:10" ht="16.5" customHeight="1" x14ac:dyDescent="0.25">
      <c r="A7" s="196" t="s">
        <v>50</v>
      </c>
      <c r="B7" s="196"/>
      <c r="C7" s="196"/>
      <c r="D7" s="196"/>
      <c r="E7" s="196"/>
      <c r="F7" s="196"/>
      <c r="G7" s="196"/>
      <c r="H7" s="196"/>
      <c r="I7" s="196"/>
    </row>
    <row r="8" spans="1:10" ht="6.75" customHeight="1" x14ac:dyDescent="0.25">
      <c r="A8" s="51"/>
      <c r="B8" s="51"/>
      <c r="C8" s="51"/>
      <c r="D8" s="51"/>
      <c r="E8" s="51"/>
      <c r="F8" s="51"/>
      <c r="G8" s="51"/>
      <c r="H8" s="51"/>
      <c r="I8" s="51"/>
    </row>
    <row r="9" spans="1:10" x14ac:dyDescent="0.25">
      <c r="A9" s="22" t="s">
        <v>40</v>
      </c>
      <c r="B9" s="28">
        <f>' Tab.V.4.1A'!B34/' Tab.V.4.1A'!$B$43*100</f>
        <v>69.698505700454604</v>
      </c>
      <c r="C9" s="28">
        <f>' Tab.V.4.1A'!C34/' Tab.V.4.1A'!$C$43*100</f>
        <v>24.624084807352581</v>
      </c>
      <c r="D9" s="28"/>
      <c r="E9" s="28">
        <f>' Tab.V.4.1A'!F34/' Tab.V.4.1A'!$F$43*100</f>
        <v>33.811623560870451</v>
      </c>
      <c r="F9" s="28">
        <f>' Tab.V.4.1A'!G34/' Tab.V.4.1A'!$G$43*100</f>
        <v>4.8464705229112992</v>
      </c>
      <c r="G9" s="28"/>
      <c r="H9" s="28">
        <f>' Tab.V.4.1A'!J34/' Tab.V.4.1A'!$J$43*100</f>
        <v>38.532747070416619</v>
      </c>
      <c r="I9" s="28">
        <f>' Tab.V.4.1A'!K34/' Tab.V.4.1A'!$K$43*100</f>
        <v>5.7861595110740076</v>
      </c>
      <c r="J9" s="52"/>
    </row>
    <row r="10" spans="1:10" x14ac:dyDescent="0.25">
      <c r="A10" s="22" t="s">
        <v>41</v>
      </c>
      <c r="B10" s="28">
        <f>' Tab.V.4.1A'!B35/' Tab.V.4.1A'!$B$43*100</f>
        <v>15.311128379293027</v>
      </c>
      <c r="C10" s="28">
        <f>' Tab.V.4.1A'!C35/' Tab.V.4.1A'!$C$43*100</f>
        <v>20.339694173056092</v>
      </c>
      <c r="D10" s="28"/>
      <c r="E10" s="28">
        <f>' Tab.V.4.1A'!F35/' Tab.V.4.1A'!$F$43*100</f>
        <v>17.520526852848061</v>
      </c>
      <c r="F10" s="28">
        <f>' Tab.V.4.1A'!G35/' Tab.V.4.1A'!$G$43*100</f>
        <v>7.864831936184979</v>
      </c>
      <c r="G10" s="28"/>
      <c r="H10" s="28">
        <f>' Tab.V.4.1A'!J35/' Tab.V.4.1A'!$J$43*100</f>
        <v>17.229867914161652</v>
      </c>
      <c r="I10" s="28">
        <f>' Tab.V.4.1A'!K35/' Tab.V.4.1A'!$K$43*100</f>
        <v>8.4575470384335087</v>
      </c>
      <c r="J10" s="52"/>
    </row>
    <row r="11" spans="1:10" x14ac:dyDescent="0.25">
      <c r="A11" s="22" t="s">
        <v>42</v>
      </c>
      <c r="B11" s="28">
        <f>' Tab.V.4.1A'!B36/' Tab.V.4.1A'!$B$43*100</f>
        <v>6.8312421114050839</v>
      </c>
      <c r="C11" s="28">
        <f>' Tab.V.4.1A'!C36/' Tab.V.4.1A'!$C$43*100</f>
        <v>15.608307852789016</v>
      </c>
      <c r="D11" s="28"/>
      <c r="E11" s="28">
        <f>' Tab.V.4.1A'!F36/' Tab.V.4.1A'!$F$43*100</f>
        <v>11.871659812960257</v>
      </c>
      <c r="F11" s="28">
        <f>' Tab.V.4.1A'!G36/' Tab.V.4.1A'!$G$43*100</f>
        <v>9.0604494187267512</v>
      </c>
      <c r="G11" s="28"/>
      <c r="H11" s="28">
        <f>' Tab.V.4.1A'!J36/' Tab.V.4.1A'!$J$43*100</f>
        <v>11.208564188877146</v>
      </c>
      <c r="I11" s="28">
        <f>' Tab.V.4.1A'!K36/' Tab.V.4.1A'!$K$43*100</f>
        <v>9.371556227568556</v>
      </c>
      <c r="J11" s="52"/>
    </row>
    <row r="12" spans="1:10" x14ac:dyDescent="0.25">
      <c r="A12" s="22" t="s">
        <v>43</v>
      </c>
      <c r="B12" s="28">
        <f>' Tab.V.4.1A'!B37/' Tab.V.4.1A'!$B$43*100</f>
        <v>3.3709551913757916</v>
      </c>
      <c r="C12" s="28">
        <f>' Tab.V.4.1A'!C37/' Tab.V.4.1A'!$C$43*100</f>
        <v>10.713175742891075</v>
      </c>
      <c r="D12" s="28"/>
      <c r="E12" s="28">
        <f>' Tab.V.4.1A'!F37/' Tab.V.4.1A'!$F$43*100</f>
        <v>9.5722913708803397</v>
      </c>
      <c r="F12" s="28">
        <f>' Tab.V.4.1A'!G37/' Tab.V.4.1A'!$G$43*100</f>
        <v>10.202503759119727</v>
      </c>
      <c r="G12" s="28"/>
      <c r="H12" s="28">
        <f>' Tab.V.4.1A'!J37/' Tab.V.4.1A'!$J$43*100</f>
        <v>8.7564703164409412</v>
      </c>
      <c r="I12" s="28">
        <f>' Tab.V.4.1A'!K37/' Tab.V.4.1A'!$K$43*100</f>
        <v>10.226767193162461</v>
      </c>
      <c r="J12" s="52"/>
    </row>
    <row r="13" spans="1:10" x14ac:dyDescent="0.25">
      <c r="A13" s="22" t="s">
        <v>44</v>
      </c>
      <c r="B13" s="28">
        <f>' Tab.V.4.1A'!B38/' Tab.V.4.1A'!$B$43*100</f>
        <v>2.9901610807301986</v>
      </c>
      <c r="C13" s="28">
        <f>' Tab.V.4.1A'!C38/' Tab.V.4.1A'!$C$43*100</f>
        <v>13.372525553936654</v>
      </c>
      <c r="D13" s="28"/>
      <c r="E13" s="28">
        <f>' Tab.V.4.1A'!F38/' Tab.V.4.1A'!$F$43*100</f>
        <v>12.461607673406078</v>
      </c>
      <c r="F13" s="28">
        <f>' Tab.V.4.1A'!G38/' Tab.V.4.1A'!$G$43*100</f>
        <v>18.88061919258487</v>
      </c>
      <c r="G13" s="28"/>
      <c r="H13" s="28">
        <f>' Tab.V.4.1A'!J38/' Tab.V.4.1A'!$J$43*100</f>
        <v>11.215584990126775</v>
      </c>
      <c r="I13" s="28">
        <f>' Tab.V.4.1A'!K38/' Tab.V.4.1A'!$K$43*100</f>
        <v>18.618914476153094</v>
      </c>
      <c r="J13" s="52"/>
    </row>
    <row r="14" spans="1:10" x14ac:dyDescent="0.25">
      <c r="A14" s="22" t="s">
        <v>45</v>
      </c>
      <c r="B14" s="28">
        <f>' Tab.V.4.1A'!B39/' Tab.V.4.1A'!$B$43*100</f>
        <v>0.91358899694328022</v>
      </c>
      <c r="C14" s="28">
        <f>' Tab.V.4.1A'!C39/' Tab.V.4.1A'!$C$43*100</f>
        <v>5.7166272029834975</v>
      </c>
      <c r="D14" s="28"/>
      <c r="E14" s="28">
        <f>' Tab.V.4.1A'!F39/' Tab.V.4.1A'!$F$43*100</f>
        <v>5.9827676479821434</v>
      </c>
      <c r="F14" s="28">
        <f>' Tab.V.4.1A'!G39/' Tab.V.4.1A'!$G$43*100</f>
        <v>12.721573716742595</v>
      </c>
      <c r="G14" s="28"/>
      <c r="H14" s="28">
        <f>' Tab.V.4.1A'!J39/' Tab.V.4.1A'!$J$43*100</f>
        <v>5.3158883573705156</v>
      </c>
      <c r="I14" s="28">
        <f>' Tab.V.4.1A'!K39/' Tab.V.4.1A'!$K$43*100</f>
        <v>12.388749392889416</v>
      </c>
      <c r="J14" s="52"/>
    </row>
    <row r="15" spans="1:10" x14ac:dyDescent="0.25">
      <c r="A15" s="22" t="s">
        <v>46</v>
      </c>
      <c r="B15" s="28">
        <f>' Tab.V.4.1A'!B40/' Tab.V.4.1A'!$B$43*100</f>
        <v>0.42084932216239151</v>
      </c>
      <c r="C15" s="28">
        <f>' Tab.V.4.1A'!C40/' Tab.V.4.1A'!$C$43*100</f>
        <v>3.4594859642960074</v>
      </c>
      <c r="D15" s="28"/>
      <c r="E15" s="28">
        <f>' Tab.V.4.1A'!F40/' Tab.V.4.1A'!$F$43*100</f>
        <v>2.6750135722811352</v>
      </c>
      <c r="F15" s="28">
        <f>' Tab.V.4.1A'!G40/' Tab.V.4.1A'!$G$43*100</f>
        <v>7.3564008567671184</v>
      </c>
      <c r="G15" s="28"/>
      <c r="H15" s="28">
        <f>' Tab.V.4.1A'!J40/' Tab.V.4.1A'!$J$43*100</f>
        <v>2.3784654410107553</v>
      </c>
      <c r="I15" s="28">
        <f>' Tab.V.4.1A'!K40/' Tab.V.4.1A'!$K$43*100</f>
        <v>7.17124768512583</v>
      </c>
      <c r="J15" s="52"/>
    </row>
    <row r="16" spans="1:10" x14ac:dyDescent="0.25">
      <c r="A16" s="22" t="s">
        <v>47</v>
      </c>
      <c r="B16" s="36">
        <f>' Tab.V.4.1A'!B41/' Tab.V.4.1A'!$B$43*100</f>
        <v>0.4635692176356434</v>
      </c>
      <c r="C16" s="36">
        <f>' Tab.V.4.1A'!C41/' Tab.V.4.1A'!$C$43*100</f>
        <v>6.1660987026950851</v>
      </c>
      <c r="D16" s="28"/>
      <c r="E16" s="36">
        <f>' Tab.V.4.1A'!F41/' Tab.V.4.1A'!$F$43*100</f>
        <v>6.1045095087715149</v>
      </c>
      <c r="F16" s="36">
        <f>' Tab.V.4.1A'!G41/' Tab.V.4.1A'!$G$43*100</f>
        <v>29.067150596962659</v>
      </c>
      <c r="G16" s="28"/>
      <c r="H16" s="36">
        <f>' Tab.V.4.1A'!J41/' Tab.V.4.1A'!$J$43*100</f>
        <v>5.3624117215956177</v>
      </c>
      <c r="I16" s="36">
        <f>' Tab.V.4.1A'!K41/' Tab.V.4.1A'!$K$43*100</f>
        <v>27.979058475593131</v>
      </c>
      <c r="J16" s="52"/>
    </row>
    <row r="17" spans="1:10" ht="4.5" customHeight="1" x14ac:dyDescent="0.25">
      <c r="A17" s="23"/>
      <c r="B17" s="28"/>
      <c r="C17" s="28"/>
      <c r="D17" s="28"/>
      <c r="E17" s="28"/>
      <c r="F17" s="28"/>
      <c r="G17" s="28"/>
      <c r="H17" s="28"/>
      <c r="I17" s="28"/>
      <c r="J17" s="52"/>
    </row>
    <row r="18" spans="1:10" ht="13.95" customHeight="1" x14ac:dyDescent="0.25">
      <c r="A18" s="30" t="s">
        <v>3</v>
      </c>
      <c r="B18" s="31">
        <f>SUM(B9:B17)</f>
        <v>100.00000000000001</v>
      </c>
      <c r="C18" s="31">
        <f>SUM(C9:C17)</f>
        <v>100.00000000000001</v>
      </c>
      <c r="D18" s="31"/>
      <c r="E18" s="31">
        <f>SUM(E9:E17)</f>
        <v>99.999999999999972</v>
      </c>
      <c r="F18" s="31">
        <f>SUM(F9:F17)</f>
        <v>100.00000000000001</v>
      </c>
      <c r="G18" s="31"/>
      <c r="H18" s="31">
        <f>SUM(H9:H17)</f>
        <v>100.00000000000001</v>
      </c>
      <c r="I18" s="31">
        <f>SUM(I9:I17)</f>
        <v>100.00000000000001</v>
      </c>
    </row>
    <row r="19" spans="1:10" ht="20.25" customHeight="1" x14ac:dyDescent="0.25">
      <c r="A19" s="196" t="s">
        <v>51</v>
      </c>
      <c r="B19" s="196"/>
      <c r="C19" s="196"/>
      <c r="D19" s="196"/>
      <c r="E19" s="196"/>
      <c r="F19" s="196"/>
      <c r="G19" s="196"/>
      <c r="H19" s="196"/>
      <c r="I19" s="196"/>
    </row>
    <row r="20" spans="1:10" ht="6.75" customHeight="1" x14ac:dyDescent="0.25">
      <c r="A20" s="22"/>
      <c r="B20" s="22"/>
      <c r="C20" s="22"/>
      <c r="D20" s="22"/>
      <c r="E20" s="22"/>
      <c r="F20" s="22"/>
      <c r="G20" s="22"/>
      <c r="H20" s="22"/>
      <c r="I20" s="22"/>
    </row>
    <row r="21" spans="1:10" x14ac:dyDescent="0.25">
      <c r="A21" s="22" t="s">
        <v>40</v>
      </c>
      <c r="B21" s="28">
        <f>' Tab.V.4.1A'!B34/' Tab.V.4.1A'!J34*100</f>
        <v>23.795954464267307</v>
      </c>
      <c r="C21" s="28">
        <f>' Tab.V.4.1A'!C34/' Tab.V.4.1A'!K34*100</f>
        <v>20.21994319047143</v>
      </c>
      <c r="D21" s="28"/>
      <c r="E21" s="28">
        <f>' Tab.V.4.1A'!F34/' Tab.V.4.1A'!J34*100</f>
        <v>76.204045535732689</v>
      </c>
      <c r="F21" s="28">
        <f>' Tab.V.4.1A'!G34/' Tab.V.4.1A'!K34*100</f>
        <v>79.780056809528574</v>
      </c>
      <c r="G21" s="28"/>
      <c r="H21" s="28">
        <f>B21+E21</f>
        <v>100</v>
      </c>
      <c r="I21" s="28">
        <f>C21+F21</f>
        <v>100</v>
      </c>
    </row>
    <row r="22" spans="1:10" x14ac:dyDescent="0.25">
      <c r="A22" s="22" t="s">
        <v>41</v>
      </c>
      <c r="B22" s="28">
        <f>' Tab.V.4.1A'!B35/' Tab.V.4.1A'!J35*100</f>
        <v>11.690548383081698</v>
      </c>
      <c r="C22" s="28">
        <f>' Tab.V.4.1A'!C35/' Tab.V.4.1A'!K35*100</f>
        <v>11.426421267558972</v>
      </c>
      <c r="D22" s="28"/>
      <c r="E22" s="28">
        <f>' Tab.V.4.1A'!F35/' Tab.V.4.1A'!J35*100</f>
        <v>88.309451616918295</v>
      </c>
      <c r="F22" s="28">
        <f>' Tab.V.4.1A'!G35/' Tab.V.4.1A'!K35*100</f>
        <v>88.573578732441021</v>
      </c>
      <c r="G22" s="28"/>
      <c r="H22" s="28">
        <f t="shared" ref="H22:H30" si="0">B22+E22</f>
        <v>100</v>
      </c>
      <c r="I22" s="28">
        <f t="shared" ref="I22:I30" si="1">C22+F22</f>
        <v>100</v>
      </c>
    </row>
    <row r="23" spans="1:10" x14ac:dyDescent="0.25">
      <c r="A23" s="22" t="s">
        <v>42</v>
      </c>
      <c r="B23" s="28">
        <f>' Tab.V.4.1A'!B36/' Tab.V.4.1A'!J36*100</f>
        <v>8.0178758691587699</v>
      </c>
      <c r="C23" s="28">
        <f>' Tab.V.4.1A'!C36/' Tab.V.4.1A'!K36*100</f>
        <v>7.9132400789382249</v>
      </c>
      <c r="D23" s="28"/>
      <c r="E23" s="28">
        <f>' Tab.V.4.1A'!F36/' Tab.V.4.1A'!J36*100</f>
        <v>91.982124130841243</v>
      </c>
      <c r="F23" s="28">
        <f>' Tab.V.4.1A'!G36/' Tab.V.4.1A'!K36*100</f>
        <v>92.086759921061784</v>
      </c>
      <c r="G23" s="28"/>
      <c r="H23" s="28">
        <f t="shared" si="0"/>
        <v>100.00000000000001</v>
      </c>
      <c r="I23" s="28">
        <f t="shared" si="1"/>
        <v>100.00000000000001</v>
      </c>
    </row>
    <row r="24" spans="1:10" x14ac:dyDescent="0.25">
      <c r="A24" s="22" t="s">
        <v>43</v>
      </c>
      <c r="B24" s="28">
        <f>' Tab.V.4.1A'!B37/' Tab.V.4.1A'!J37*100</f>
        <v>5.064464528545817</v>
      </c>
      <c r="C24" s="28">
        <f>' Tab.V.4.1A'!C37/' Tab.V.4.1A'!K37*100</f>
        <v>4.9772573262443869</v>
      </c>
      <c r="D24" s="28"/>
      <c r="E24" s="28">
        <f>' Tab.V.4.1A'!F37/' Tab.V.4.1A'!J37*100</f>
        <v>94.935535471454173</v>
      </c>
      <c r="F24" s="28">
        <f>' Tab.V.4.1A'!G37/' Tab.V.4.1A'!K37*100</f>
        <v>95.022742673755616</v>
      </c>
      <c r="G24" s="28"/>
      <c r="H24" s="28">
        <f t="shared" si="0"/>
        <v>99.999999999999986</v>
      </c>
      <c r="I24" s="28">
        <f t="shared" si="1"/>
        <v>100</v>
      </c>
    </row>
    <row r="25" spans="1:10" x14ac:dyDescent="0.25">
      <c r="A25" s="22" t="s">
        <v>44</v>
      </c>
      <c r="B25" s="28">
        <f>' Tab.V.4.1A'!B38/' Tab.V.4.1A'!J38*100</f>
        <v>3.5073756905559796</v>
      </c>
      <c r="C25" s="28">
        <f>' Tab.V.4.1A'!C38/' Tab.V.4.1A'!K38*100</f>
        <v>3.4124737100790821</v>
      </c>
      <c r="D25" s="28"/>
      <c r="E25" s="28">
        <f>' Tab.V.4.1A'!F38/' Tab.V.4.1A'!J38*100</f>
        <v>96.492624309444025</v>
      </c>
      <c r="F25" s="28">
        <f>' Tab.V.4.1A'!G38/' Tab.V.4.1A'!K38*100</f>
        <v>96.587526289920916</v>
      </c>
      <c r="G25" s="28"/>
      <c r="H25" s="28">
        <f t="shared" si="0"/>
        <v>100</v>
      </c>
      <c r="I25" s="28">
        <f t="shared" si="1"/>
        <v>100</v>
      </c>
    </row>
    <row r="26" spans="1:10" x14ac:dyDescent="0.25">
      <c r="A26" s="22" t="s">
        <v>45</v>
      </c>
      <c r="B26" s="28">
        <f>' Tab.V.4.1A'!B39/' Tab.V.4.1A'!J39*100</f>
        <v>2.2609171218012354</v>
      </c>
      <c r="C26" s="28">
        <f>' Tab.V.4.1A'!C39/' Tab.V.4.1A'!K39*100</f>
        <v>2.1924143628746342</v>
      </c>
      <c r="D26" s="28"/>
      <c r="E26" s="28">
        <f>' Tab.V.4.1A'!F39/' Tab.V.4.1A'!J39*100</f>
        <v>97.739082878198772</v>
      </c>
      <c r="F26" s="28">
        <f>' Tab.V.4.1A'!G39/' Tab.V.4.1A'!K39*100</f>
        <v>97.807585637125356</v>
      </c>
      <c r="G26" s="28"/>
      <c r="H26" s="28">
        <f t="shared" si="0"/>
        <v>100.00000000000001</v>
      </c>
      <c r="I26" s="28">
        <f t="shared" si="1"/>
        <v>99.999999999999986</v>
      </c>
    </row>
    <row r="27" spans="1:10" x14ac:dyDescent="0.25">
      <c r="A27" s="22" t="s">
        <v>46</v>
      </c>
      <c r="B27" s="28">
        <f>' Tab.V.4.1A'!B40/' Tab.V.4.1A'!J40*100</f>
        <v>2.3277665350932857</v>
      </c>
      <c r="C27" s="28">
        <f>' Tab.V.4.1A'!C40/' Tab.V.4.1A'!K40*100</f>
        <v>2.2920658209380189</v>
      </c>
      <c r="D27" s="28"/>
      <c r="E27" s="28">
        <f>' Tab.V.4.1A'!F40/' Tab.V.4.1A'!J40*100</f>
        <v>97.672233464906711</v>
      </c>
      <c r="F27" s="28">
        <f>' Tab.V.4.1A'!G40/' Tab.V.4.1A'!K40*100</f>
        <v>97.707934179061979</v>
      </c>
      <c r="G27" s="28"/>
      <c r="H27" s="28">
        <f t="shared" si="0"/>
        <v>100</v>
      </c>
      <c r="I27" s="28">
        <f t="shared" si="1"/>
        <v>100</v>
      </c>
    </row>
    <row r="28" spans="1:10" x14ac:dyDescent="0.25">
      <c r="A28" s="22" t="s">
        <v>47</v>
      </c>
      <c r="B28" s="36">
        <f>' Tab.V.4.1A'!B41/' Tab.V.4.1A'!J41*100</f>
        <v>1.1372712696844438</v>
      </c>
      <c r="C28" s="36">
        <f>' Tab.V.4.1A'!C41/' Tab.V.4.1A'!K41*100</f>
        <v>1.0470986778223053</v>
      </c>
      <c r="D28" s="36"/>
      <c r="E28" s="36">
        <f>' Tab.V.4.1A'!F41/' Tab.V.4.1A'!J41*100</f>
        <v>98.862728730315567</v>
      </c>
      <c r="F28" s="36">
        <f>' Tab.V.4.1A'!G41/' Tab.V.4.1A'!K41*100</f>
        <v>98.952901322177695</v>
      </c>
      <c r="G28" s="36"/>
      <c r="H28" s="36">
        <f t="shared" si="0"/>
        <v>100.00000000000001</v>
      </c>
      <c r="I28" s="36">
        <f t="shared" si="1"/>
        <v>100</v>
      </c>
    </row>
    <row r="29" spans="1:10" ht="3.15" customHeight="1" x14ac:dyDescent="0.25">
      <c r="A29" s="23"/>
      <c r="B29" s="28"/>
      <c r="C29" s="28"/>
      <c r="D29" s="28"/>
      <c r="E29" s="28"/>
      <c r="F29" s="28"/>
      <c r="G29" s="28"/>
      <c r="H29" s="28"/>
      <c r="I29" s="28"/>
    </row>
    <row r="30" spans="1:10" x14ac:dyDescent="0.25">
      <c r="A30" s="30" t="s">
        <v>3</v>
      </c>
      <c r="B30" s="31">
        <f>' Tab.V.4.1A'!B43/' Tab.V.4.1A'!J43*100</f>
        <v>13.155568910063201</v>
      </c>
      <c r="C30" s="31">
        <f>' Tab.V.4.1A'!C43/' Tab.V.4.1A'!K43*100</f>
        <v>4.7512757335041433</v>
      </c>
      <c r="D30" s="31"/>
      <c r="E30" s="31">
        <f>' Tab.V.4.1A'!F43/' Tab.V.4.1A'!J43*100</f>
        <v>86.844431089936819</v>
      </c>
      <c r="F30" s="31">
        <f>' Tab.V.4.1A'!G43/' Tab.V.4.1A'!K43*100</f>
        <v>95.248724266495856</v>
      </c>
      <c r="G30" s="31"/>
      <c r="H30" s="31">
        <f t="shared" si="0"/>
        <v>100.00000000000001</v>
      </c>
      <c r="I30" s="31">
        <f t="shared" si="1"/>
        <v>100</v>
      </c>
    </row>
    <row r="31" spans="1:10" ht="14.4" x14ac:dyDescent="0.25">
      <c r="A31" s="37" t="s">
        <v>217</v>
      </c>
    </row>
    <row r="32" spans="1:10" x14ac:dyDescent="0.25">
      <c r="A32" s="39" t="s">
        <v>178</v>
      </c>
      <c r="F32" s="52"/>
    </row>
    <row r="33" spans="1:1" x14ac:dyDescent="0.25">
      <c r="A33" s="39" t="s">
        <v>214</v>
      </c>
    </row>
    <row r="34" spans="1:1" x14ac:dyDescent="0.25">
      <c r="A34" s="41" t="s">
        <v>230</v>
      </c>
    </row>
  </sheetData>
  <mergeCells count="4">
    <mergeCell ref="A19:I19"/>
    <mergeCell ref="A4:A5"/>
    <mergeCell ref="A7:I7"/>
    <mergeCell ref="A1:I1"/>
  </mergeCells>
  <phoneticPr fontId="0" type="noConversion"/>
  <pageMargins left="0.75" right="0.2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U32"/>
  <sheetViews>
    <sheetView zoomScale="89" zoomScaleNormal="89" workbookViewId="0">
      <selection sqref="A1:U1"/>
    </sheetView>
  </sheetViews>
  <sheetFormatPr defaultColWidth="8.88671875" defaultRowHeight="13.2" x14ac:dyDescent="0.25"/>
  <cols>
    <col min="1" max="1" width="64.44140625" style="22" customWidth="1"/>
    <col min="2" max="2" width="13" style="22" customWidth="1"/>
    <col min="3" max="3" width="6.5546875" style="40" customWidth="1"/>
    <col min="4" max="4" width="2.109375" style="22" customWidth="1"/>
    <col min="5" max="5" width="11.5546875" style="22" customWidth="1"/>
    <col min="6" max="6" width="5.44140625" style="40" customWidth="1"/>
    <col min="7" max="7" width="1.5546875" style="22" customWidth="1"/>
    <col min="8" max="8" width="10.5546875" style="22" customWidth="1"/>
    <col min="9" max="9" width="6.5546875" style="22" customWidth="1"/>
    <col min="10" max="10" width="2.88671875" style="22" customWidth="1"/>
    <col min="11" max="11" width="11" style="22" customWidth="1"/>
    <col min="12" max="12" width="6.44140625" style="22" customWidth="1"/>
    <col min="13" max="13" width="1.5546875" style="22" customWidth="1"/>
    <col min="14" max="14" width="11.33203125" style="22" customWidth="1"/>
    <col min="15" max="15" width="6.44140625" style="22" customWidth="1"/>
    <col min="16" max="16" width="3.44140625" style="22" customWidth="1"/>
    <col min="17" max="17" width="11.109375" style="22" customWidth="1"/>
    <col min="18" max="18" width="6.44140625" style="22" customWidth="1"/>
    <col min="19" max="19" width="3.109375" style="22" customWidth="1"/>
    <col min="20" max="20" width="9.109375" style="22" bestFit="1" customWidth="1"/>
    <col min="21" max="21" width="11.44140625" style="22" customWidth="1"/>
    <col min="22" max="16384" width="8.88671875" style="22"/>
  </cols>
  <sheetData>
    <row r="1" spans="1:21" ht="18.600000000000001" x14ac:dyDescent="0.25">
      <c r="A1" s="195" t="s">
        <v>348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</row>
    <row r="2" spans="1:21" ht="17.399999999999999" customHeight="1" x14ac:dyDescent="0.25">
      <c r="A2" s="23"/>
      <c r="B2" s="23"/>
      <c r="C2" s="139"/>
      <c r="D2" s="23"/>
      <c r="E2" s="23"/>
      <c r="F2" s="139"/>
      <c r="G2" s="23"/>
      <c r="H2" s="23"/>
      <c r="I2" s="23"/>
      <c r="J2" s="23"/>
      <c r="K2" s="23"/>
      <c r="N2" s="140"/>
      <c r="U2" s="141"/>
    </row>
    <row r="3" spans="1:21" ht="6.6" customHeight="1" x14ac:dyDescent="0.25">
      <c r="N3" s="140"/>
      <c r="U3" s="141"/>
    </row>
    <row r="4" spans="1:21" x14ac:dyDescent="0.25">
      <c r="A4" s="230" t="s">
        <v>8</v>
      </c>
      <c r="B4" s="228" t="s">
        <v>9</v>
      </c>
      <c r="C4" s="228"/>
      <c r="D4" s="228"/>
      <c r="E4" s="228"/>
      <c r="F4" s="229"/>
      <c r="G4" s="100"/>
      <c r="H4" s="228" t="s">
        <v>49</v>
      </c>
      <c r="I4" s="228"/>
      <c r="J4" s="228"/>
      <c r="K4" s="228"/>
      <c r="L4" s="228"/>
      <c r="M4" s="100"/>
      <c r="N4" s="227" t="s">
        <v>10</v>
      </c>
      <c r="O4" s="228"/>
      <c r="P4" s="228"/>
      <c r="Q4" s="228"/>
      <c r="R4" s="228"/>
      <c r="S4" s="228"/>
      <c r="T4" s="228"/>
      <c r="U4" s="229"/>
    </row>
    <row r="5" spans="1:21" ht="17.399999999999999" customHeight="1" x14ac:dyDescent="0.25">
      <c r="A5" s="231"/>
      <c r="B5" s="226" t="s">
        <v>52</v>
      </c>
      <c r="C5" s="226"/>
      <c r="D5" s="142"/>
      <c r="E5" s="226" t="s">
        <v>90</v>
      </c>
      <c r="F5" s="236"/>
      <c r="H5" s="226" t="s">
        <v>52</v>
      </c>
      <c r="I5" s="226"/>
      <c r="J5" s="142"/>
      <c r="K5" s="226" t="s">
        <v>90</v>
      </c>
      <c r="L5" s="226"/>
      <c r="N5" s="235" t="s">
        <v>52</v>
      </c>
      <c r="O5" s="226"/>
      <c r="P5" s="142"/>
      <c r="Q5" s="226" t="s">
        <v>90</v>
      </c>
      <c r="R5" s="226"/>
      <c r="S5" s="48"/>
      <c r="T5" s="22" t="s">
        <v>52</v>
      </c>
      <c r="U5" s="141" t="s">
        <v>90</v>
      </c>
    </row>
    <row r="6" spans="1:21" x14ac:dyDescent="0.25">
      <c r="A6" s="232"/>
      <c r="B6" s="26" t="s">
        <v>89</v>
      </c>
      <c r="C6" s="143" t="s">
        <v>12</v>
      </c>
      <c r="D6" s="26"/>
      <c r="E6" s="26" t="s">
        <v>89</v>
      </c>
      <c r="F6" s="144" t="s">
        <v>12</v>
      </c>
      <c r="G6" s="102"/>
      <c r="H6" s="26" t="s">
        <v>89</v>
      </c>
      <c r="I6" s="26" t="s">
        <v>12</v>
      </c>
      <c r="J6" s="26"/>
      <c r="K6" s="26" t="s">
        <v>89</v>
      </c>
      <c r="L6" s="26" t="s">
        <v>12</v>
      </c>
      <c r="M6" s="102"/>
      <c r="N6" s="145" t="s">
        <v>89</v>
      </c>
      <c r="O6" s="26" t="s">
        <v>12</v>
      </c>
      <c r="P6" s="26"/>
      <c r="Q6" s="26" t="s">
        <v>89</v>
      </c>
      <c r="R6" s="26" t="s">
        <v>12</v>
      </c>
      <c r="S6" s="26"/>
      <c r="T6" s="233" t="s">
        <v>13</v>
      </c>
      <c r="U6" s="234"/>
    </row>
    <row r="7" spans="1:21" x14ac:dyDescent="0.25">
      <c r="A7" s="22" t="s">
        <v>11</v>
      </c>
      <c r="B7" s="22" t="s">
        <v>14</v>
      </c>
      <c r="E7" s="22" t="s">
        <v>14</v>
      </c>
      <c r="F7" s="146"/>
      <c r="H7" s="22" t="s">
        <v>14</v>
      </c>
      <c r="K7" s="22" t="s">
        <v>14</v>
      </c>
      <c r="N7" s="140" t="s">
        <v>14</v>
      </c>
      <c r="U7" s="141"/>
    </row>
    <row r="8" spans="1:21" s="155" customFormat="1" ht="24" x14ac:dyDescent="0.25">
      <c r="A8" s="147" t="s">
        <v>61</v>
      </c>
      <c r="B8" s="148">
        <f>'Per Tab. V.4.3A nuova'!B4</f>
        <v>16747596.911</v>
      </c>
      <c r="C8" s="149">
        <f t="shared" ref="C8:C27" si="0">B8/N8*100</f>
        <v>26.759634490632813</v>
      </c>
      <c r="D8" s="147"/>
      <c r="E8" s="148">
        <f>'Per Tab. V.4.3A nuova'!C4</f>
        <v>412066.58899999998</v>
      </c>
      <c r="F8" s="150">
        <f t="shared" ref="F8:F27" si="1">E8/Q8*100</f>
        <v>3.5635650213101071</v>
      </c>
      <c r="G8" s="151"/>
      <c r="H8" s="148">
        <f>'Per Tab. V.4.3A nuova'!D4</f>
        <v>45837700.795000002</v>
      </c>
      <c r="I8" s="149">
        <f>H8/N8*100</f>
        <v>73.240365509367194</v>
      </c>
      <c r="J8" s="151"/>
      <c r="K8" s="148">
        <f>'Per Tab. V.4.3A nuova'!E4</f>
        <v>11151257.961999999</v>
      </c>
      <c r="L8" s="149">
        <f t="shared" ref="L8:L27" si="2">K8/Q8*100</f>
        <v>96.436434978689903</v>
      </c>
      <c r="M8" s="151"/>
      <c r="N8" s="152">
        <f>B8+H8</f>
        <v>62585297.706</v>
      </c>
      <c r="O8" s="149">
        <f>C8+I8</f>
        <v>100</v>
      </c>
      <c r="P8" s="151"/>
      <c r="Q8" s="148">
        <f>E8+K8</f>
        <v>11563324.550999999</v>
      </c>
      <c r="R8" s="149">
        <f>F8+L8</f>
        <v>100.00000000000001</v>
      </c>
      <c r="S8" s="151"/>
      <c r="T8" s="153">
        <f t="shared" ref="T8:T28" si="3">N8/$N$28*100</f>
        <v>6.3404185350523017</v>
      </c>
      <c r="U8" s="154">
        <f t="shared" ref="U8:U27" si="4">Q8/$Q$28*100</f>
        <v>7.9754766687818872</v>
      </c>
    </row>
    <row r="9" spans="1:21" s="155" customFormat="1" ht="12" x14ac:dyDescent="0.25">
      <c r="A9" s="147" t="s">
        <v>62</v>
      </c>
      <c r="B9" s="148">
        <f>'Per Tab. V.4.3A nuova'!B5</f>
        <v>4651851.2640000004</v>
      </c>
      <c r="C9" s="149">
        <f t="shared" si="0"/>
        <v>31.238278119010559</v>
      </c>
      <c r="D9" s="147"/>
      <c r="E9" s="148">
        <f>'Per Tab. V.4.3A nuova'!C5</f>
        <v>101525.913</v>
      </c>
      <c r="F9" s="150">
        <f t="shared" si="1"/>
        <v>4.8358671967530933</v>
      </c>
      <c r="G9" s="151"/>
      <c r="H9" s="148">
        <f>'Per Tab. V.4.3A nuova'!D5</f>
        <v>10239658.589</v>
      </c>
      <c r="I9" s="149">
        <f t="shared" ref="I9:I28" si="5">H9/N9*100</f>
        <v>68.761721880989441</v>
      </c>
      <c r="J9" s="151"/>
      <c r="K9" s="148">
        <f>'Per Tab. V.4.3A nuova'!E5</f>
        <v>1997909.594</v>
      </c>
      <c r="L9" s="149">
        <f t="shared" si="2"/>
        <v>95.1641328032469</v>
      </c>
      <c r="M9" s="151"/>
      <c r="N9" s="152">
        <f t="shared" ref="N9:N27" si="6">B9+H9</f>
        <v>14891509.853</v>
      </c>
      <c r="O9" s="149">
        <f t="shared" ref="O9:O28" si="7">C9+I9</f>
        <v>100</v>
      </c>
      <c r="P9" s="151"/>
      <c r="Q9" s="148">
        <f t="shared" ref="Q9:Q27" si="8">E9+K9</f>
        <v>2099435.5070000002</v>
      </c>
      <c r="R9" s="149">
        <f t="shared" ref="R9:R28" si="9">F9+L9</f>
        <v>100</v>
      </c>
      <c r="S9" s="151"/>
      <c r="T9" s="153">
        <f t="shared" si="3"/>
        <v>1.5086355509630078</v>
      </c>
      <c r="U9" s="154">
        <f t="shared" si="4"/>
        <v>1.4480263725057125</v>
      </c>
    </row>
    <row r="10" spans="1:21" s="155" customFormat="1" ht="24" x14ac:dyDescent="0.25">
      <c r="A10" s="147" t="s">
        <v>63</v>
      </c>
      <c r="B10" s="148">
        <f>'Per Tab. V.4.3A nuova'!B6</f>
        <v>95880773.121999994</v>
      </c>
      <c r="C10" s="149">
        <f t="shared" si="0"/>
        <v>65.022523839075546</v>
      </c>
      <c r="D10" s="147"/>
      <c r="E10" s="148">
        <f>'Per Tab. V.4.3A nuova'!C6</f>
        <v>1926212.156</v>
      </c>
      <c r="F10" s="150">
        <f t="shared" si="1"/>
        <v>20.220948069877579</v>
      </c>
      <c r="G10" s="151"/>
      <c r="H10" s="148">
        <f>'Per Tab. V.4.3A nuova'!D6</f>
        <v>51577011.443999998</v>
      </c>
      <c r="I10" s="149">
        <f t="shared" si="5"/>
        <v>34.977476160924468</v>
      </c>
      <c r="J10" s="151"/>
      <c r="K10" s="148">
        <f>'Per Tab. V.4.3A nuova'!E6</f>
        <v>7599612.9900000002</v>
      </c>
      <c r="L10" s="149">
        <f t="shared" si="2"/>
        <v>79.779051930122421</v>
      </c>
      <c r="M10" s="151"/>
      <c r="N10" s="152">
        <f t="shared" si="6"/>
        <v>147457784.56599998</v>
      </c>
      <c r="O10" s="149">
        <f t="shared" si="7"/>
        <v>100.00000000000001</v>
      </c>
      <c r="P10" s="151"/>
      <c r="Q10" s="148">
        <f t="shared" si="8"/>
        <v>9525825.1459999997</v>
      </c>
      <c r="R10" s="149">
        <f t="shared" si="9"/>
        <v>100</v>
      </c>
      <c r="S10" s="151"/>
      <c r="T10" s="153">
        <f t="shared" si="3"/>
        <v>14.938717313321709</v>
      </c>
      <c r="U10" s="154">
        <f t="shared" si="4"/>
        <v>6.5701689741337113</v>
      </c>
    </row>
    <row r="11" spans="1:21" s="155" customFormat="1" ht="24" x14ac:dyDescent="0.25">
      <c r="A11" s="147" t="s">
        <v>64</v>
      </c>
      <c r="B11" s="148">
        <f>'Per Tab. V.4.3A nuova'!B7</f>
        <v>37260990.373000003</v>
      </c>
      <c r="C11" s="149">
        <f t="shared" si="0"/>
        <v>27.307678086462928</v>
      </c>
      <c r="D11" s="147"/>
      <c r="E11" s="148">
        <f>'Per Tab. V.4.3A nuova'!C7</f>
        <v>916715.32200000004</v>
      </c>
      <c r="F11" s="150">
        <f t="shared" si="1"/>
        <v>3.6194337980550011</v>
      </c>
      <c r="G11" s="151"/>
      <c r="H11" s="148">
        <f>'Per Tab. V.4.3A nuova'!D7</f>
        <v>99187777.827000007</v>
      </c>
      <c r="I11" s="149">
        <f t="shared" si="5"/>
        <v>72.692321913537057</v>
      </c>
      <c r="J11" s="151"/>
      <c r="K11" s="148">
        <f>'Per Tab. V.4.3A nuova'!E7</f>
        <v>24410873.829999998</v>
      </c>
      <c r="L11" s="149">
        <f t="shared" si="2"/>
        <v>96.380566201945001</v>
      </c>
      <c r="M11" s="151"/>
      <c r="N11" s="152">
        <f t="shared" si="6"/>
        <v>136448768.20000002</v>
      </c>
      <c r="O11" s="149">
        <f t="shared" si="7"/>
        <v>99.999999999999986</v>
      </c>
      <c r="P11" s="151"/>
      <c r="Q11" s="148">
        <f t="shared" si="8"/>
        <v>25327589.151999999</v>
      </c>
      <c r="R11" s="149">
        <f t="shared" si="9"/>
        <v>100</v>
      </c>
      <c r="S11" s="151"/>
      <c r="T11" s="153">
        <f t="shared" si="3"/>
        <v>13.823411099591123</v>
      </c>
      <c r="U11" s="154">
        <f t="shared" si="4"/>
        <v>17.468989603063616</v>
      </c>
    </row>
    <row r="12" spans="1:21" s="155" customFormat="1" ht="12" x14ac:dyDescent="0.25">
      <c r="A12" s="147" t="s">
        <v>65</v>
      </c>
      <c r="B12" s="148">
        <f>'Per Tab. V.4.3A nuova'!B8</f>
        <v>1895765.115</v>
      </c>
      <c r="C12" s="149">
        <f t="shared" si="0"/>
        <v>30.708371241900512</v>
      </c>
      <c r="D12" s="147"/>
      <c r="E12" s="148">
        <f>'Per Tab. V.4.3A nuova'!C8</f>
        <v>41008.11</v>
      </c>
      <c r="F12" s="150">
        <f t="shared" si="1"/>
        <v>3.632913376565825</v>
      </c>
      <c r="G12" s="151"/>
      <c r="H12" s="148">
        <f>'Per Tab. V.4.3A nuova'!D8</f>
        <v>4277682.1840000004</v>
      </c>
      <c r="I12" s="149">
        <f t="shared" si="5"/>
        <v>69.291628758099492</v>
      </c>
      <c r="J12" s="151"/>
      <c r="K12" s="148">
        <f>'Per Tab. V.4.3A nuova'!E8</f>
        <v>1087785.939</v>
      </c>
      <c r="L12" s="149">
        <f t="shared" si="2"/>
        <v>96.367086623434162</v>
      </c>
      <c r="M12" s="151"/>
      <c r="N12" s="152">
        <f t="shared" si="6"/>
        <v>6173447.2990000006</v>
      </c>
      <c r="O12" s="149">
        <f t="shared" si="7"/>
        <v>100</v>
      </c>
      <c r="P12" s="151"/>
      <c r="Q12" s="148">
        <f t="shared" si="8"/>
        <v>1128794.0490000001</v>
      </c>
      <c r="R12" s="149">
        <f t="shared" si="9"/>
        <v>99.999999999999986</v>
      </c>
      <c r="S12" s="151"/>
      <c r="T12" s="153">
        <f t="shared" si="3"/>
        <v>0.62542228150167667</v>
      </c>
      <c r="U12" s="154">
        <f t="shared" si="4"/>
        <v>0.77855382869806122</v>
      </c>
    </row>
    <row r="13" spans="1:21" s="155" customFormat="1" ht="24" x14ac:dyDescent="0.25">
      <c r="A13" s="147" t="s">
        <v>66</v>
      </c>
      <c r="B13" s="148">
        <f>'Per Tab. V.4.3A nuova'!B9</f>
        <v>11092936.012</v>
      </c>
      <c r="C13" s="149">
        <f t="shared" si="0"/>
        <v>27.433877786771543</v>
      </c>
      <c r="D13" s="147"/>
      <c r="E13" s="148">
        <f>'Per Tab. V.4.3A nuova'!C9</f>
        <v>261324.10699999999</v>
      </c>
      <c r="F13" s="150">
        <f t="shared" si="1"/>
        <v>3.7281459395212733</v>
      </c>
      <c r="G13" s="151"/>
      <c r="H13" s="148">
        <f>'Per Tab. V.4.3A nuova'!D9</f>
        <v>29342237.237</v>
      </c>
      <c r="I13" s="149">
        <f t="shared" si="5"/>
        <v>72.566122213228454</v>
      </c>
      <c r="J13" s="151"/>
      <c r="K13" s="148">
        <f>'Per Tab. V.4.3A nuova'!E9</f>
        <v>6748168.3119999999</v>
      </c>
      <c r="L13" s="149">
        <f t="shared" si="2"/>
        <v>96.271854060478717</v>
      </c>
      <c r="M13" s="151"/>
      <c r="N13" s="152">
        <f t="shared" si="6"/>
        <v>40435173.248999998</v>
      </c>
      <c r="O13" s="149">
        <f t="shared" si="7"/>
        <v>100</v>
      </c>
      <c r="P13" s="151"/>
      <c r="Q13" s="148">
        <f t="shared" si="8"/>
        <v>7009492.4189999998</v>
      </c>
      <c r="R13" s="149">
        <f t="shared" si="9"/>
        <v>99.999999999999986</v>
      </c>
      <c r="S13" s="151"/>
      <c r="T13" s="153">
        <f t="shared" si="3"/>
        <v>4.0964241017172967</v>
      </c>
      <c r="U13" s="154">
        <f t="shared" si="4"/>
        <v>4.8345995134161841</v>
      </c>
    </row>
    <row r="14" spans="1:21" s="155" customFormat="1" ht="12" x14ac:dyDescent="0.25">
      <c r="A14" s="147" t="s">
        <v>67</v>
      </c>
      <c r="B14" s="148">
        <f>'Per Tab. V.4.3A nuova'!B10</f>
        <v>9394350.0419999994</v>
      </c>
      <c r="C14" s="149">
        <f t="shared" si="0"/>
        <v>26.309179922571417</v>
      </c>
      <c r="D14" s="147"/>
      <c r="E14" s="148">
        <f>'Per Tab. V.4.3A nuova'!C10</f>
        <v>248145.783</v>
      </c>
      <c r="F14" s="150">
        <f t="shared" si="1"/>
        <v>5.8531512840023083</v>
      </c>
      <c r="G14" s="151"/>
      <c r="H14" s="148">
        <f>'Per Tab. V.4.3A nuova'!D10</f>
        <v>26313148.517999999</v>
      </c>
      <c r="I14" s="149">
        <f t="shared" si="5"/>
        <v>73.690820077428569</v>
      </c>
      <c r="J14" s="151"/>
      <c r="K14" s="148">
        <f>'Per Tab. V.4.3A nuova'!E10</f>
        <v>3991378.7220000001</v>
      </c>
      <c r="L14" s="149">
        <f t="shared" si="2"/>
        <v>94.146848715997706</v>
      </c>
      <c r="M14" s="151"/>
      <c r="N14" s="152">
        <f t="shared" si="6"/>
        <v>35707498.560000002</v>
      </c>
      <c r="O14" s="149">
        <f t="shared" si="7"/>
        <v>99.999999999999986</v>
      </c>
      <c r="P14" s="151"/>
      <c r="Q14" s="148">
        <f t="shared" si="8"/>
        <v>4239524.5049999999</v>
      </c>
      <c r="R14" s="149">
        <f t="shared" si="9"/>
        <v>100.00000000000001</v>
      </c>
      <c r="S14" s="151"/>
      <c r="T14" s="153">
        <f t="shared" si="3"/>
        <v>3.6174707800179173</v>
      </c>
      <c r="U14" s="154">
        <f t="shared" si="4"/>
        <v>2.9240923427538399</v>
      </c>
    </row>
    <row r="15" spans="1:21" s="155" customFormat="1" ht="24" x14ac:dyDescent="0.25">
      <c r="A15" s="147" t="s">
        <v>68</v>
      </c>
      <c r="B15" s="148">
        <f>'Per Tab. V.4.3A nuova'!B11</f>
        <v>8893575.8670000006</v>
      </c>
      <c r="C15" s="149">
        <f t="shared" si="0"/>
        <v>22.645775093609231</v>
      </c>
      <c r="D15" s="147"/>
      <c r="E15" s="148">
        <f>'Per Tab. V.4.3A nuova'!C11</f>
        <v>207014.43700000001</v>
      </c>
      <c r="F15" s="150">
        <f t="shared" si="1"/>
        <v>2.4332896543634734</v>
      </c>
      <c r="G15" s="151"/>
      <c r="H15" s="148">
        <f>'Per Tab. V.4.3A nuova'!D11</f>
        <v>30378985.263</v>
      </c>
      <c r="I15" s="149">
        <f t="shared" si="5"/>
        <v>77.354224906390769</v>
      </c>
      <c r="J15" s="151"/>
      <c r="K15" s="148">
        <f>'Per Tab. V.4.3A nuova'!E11</f>
        <v>8300580.8930000002</v>
      </c>
      <c r="L15" s="149">
        <f t="shared" si="2"/>
        <v>97.566710345636537</v>
      </c>
      <c r="M15" s="151"/>
      <c r="N15" s="152">
        <f t="shared" si="6"/>
        <v>39272561.130000003</v>
      </c>
      <c r="O15" s="149">
        <f t="shared" si="7"/>
        <v>100</v>
      </c>
      <c r="P15" s="151"/>
      <c r="Q15" s="148">
        <f t="shared" si="8"/>
        <v>8507595.3300000001</v>
      </c>
      <c r="R15" s="149">
        <f t="shared" si="9"/>
        <v>100.00000000000001</v>
      </c>
      <c r="S15" s="151"/>
      <c r="T15" s="153">
        <f t="shared" si="3"/>
        <v>3.9786416879783371</v>
      </c>
      <c r="U15" s="154">
        <f t="shared" si="4"/>
        <v>5.8678737038462589</v>
      </c>
    </row>
    <row r="16" spans="1:21" s="155" customFormat="1" ht="24" x14ac:dyDescent="0.25">
      <c r="A16" s="147" t="s">
        <v>69</v>
      </c>
      <c r="B16" s="148">
        <f>'Per Tab. V.4.3A nuova'!B12</f>
        <v>68366930.895999998</v>
      </c>
      <c r="C16" s="149">
        <f t="shared" si="0"/>
        <v>53.060758444149769</v>
      </c>
      <c r="D16" s="147"/>
      <c r="E16" s="148">
        <f>'Per Tab. V.4.3A nuova'!C12</f>
        <v>1354214.3489999999</v>
      </c>
      <c r="F16" s="150">
        <f t="shared" si="1"/>
        <v>10.210714757867592</v>
      </c>
      <c r="G16" s="151"/>
      <c r="H16" s="148">
        <f>'Per Tab. V.4.3A nuova'!D12</f>
        <v>60479570.549999997</v>
      </c>
      <c r="I16" s="149">
        <f t="shared" si="5"/>
        <v>46.939241555850231</v>
      </c>
      <c r="J16" s="151"/>
      <c r="K16" s="148">
        <f>'Per Tab. V.4.3A nuova'!E12</f>
        <v>11908464.915999999</v>
      </c>
      <c r="L16" s="149">
        <f t="shared" si="2"/>
        <v>89.789285242132408</v>
      </c>
      <c r="M16" s="151"/>
      <c r="N16" s="152">
        <f t="shared" si="6"/>
        <v>128846501.44599999</v>
      </c>
      <c r="O16" s="149">
        <f t="shared" si="7"/>
        <v>100</v>
      </c>
      <c r="P16" s="151"/>
      <c r="Q16" s="148">
        <f t="shared" si="8"/>
        <v>13262679.264999999</v>
      </c>
      <c r="R16" s="149">
        <f t="shared" si="9"/>
        <v>100</v>
      </c>
      <c r="S16" s="151"/>
      <c r="T16" s="153">
        <f t="shared" si="3"/>
        <v>13.053237355880503</v>
      </c>
      <c r="U16" s="154">
        <f t="shared" si="4"/>
        <v>9.1475586088602228</v>
      </c>
    </row>
    <row r="17" spans="1:21" s="155" customFormat="1" ht="24" x14ac:dyDescent="0.25">
      <c r="A17" s="147" t="s">
        <v>70</v>
      </c>
      <c r="B17" s="148">
        <f>'Per Tab. V.4.3A nuova'!B13</f>
        <v>25138111.925999999</v>
      </c>
      <c r="C17" s="149">
        <f t="shared" si="0"/>
        <v>29.915675364992438</v>
      </c>
      <c r="D17" s="147"/>
      <c r="E17" s="148">
        <f>'Per Tab. V.4.3A nuova'!C13</f>
        <v>607579.39199999999</v>
      </c>
      <c r="F17" s="150">
        <f t="shared" si="1"/>
        <v>4.2730845569170084</v>
      </c>
      <c r="G17" s="151"/>
      <c r="H17" s="148">
        <f>'Per Tab. V.4.3A nuova'!D13</f>
        <v>58891787.513999999</v>
      </c>
      <c r="I17" s="149">
        <f t="shared" si="5"/>
        <v>70.084324635007562</v>
      </c>
      <c r="J17" s="151"/>
      <c r="K17" s="148">
        <f>'Per Tab. V.4.3A nuova'!E13</f>
        <v>13611174.857000001</v>
      </c>
      <c r="L17" s="149">
        <f t="shared" si="2"/>
        <v>95.726915443082987</v>
      </c>
      <c r="M17" s="151"/>
      <c r="N17" s="152">
        <f t="shared" si="6"/>
        <v>84029899.439999998</v>
      </c>
      <c r="O17" s="149">
        <f t="shared" si="7"/>
        <v>100</v>
      </c>
      <c r="P17" s="151"/>
      <c r="Q17" s="148">
        <f t="shared" si="8"/>
        <v>14218754.249000002</v>
      </c>
      <c r="R17" s="149">
        <f t="shared" si="9"/>
        <v>100</v>
      </c>
      <c r="S17" s="151"/>
      <c r="T17" s="153">
        <f t="shared" si="3"/>
        <v>8.5129375657963742</v>
      </c>
      <c r="U17" s="154">
        <f t="shared" si="4"/>
        <v>9.806984338447533</v>
      </c>
    </row>
    <row r="18" spans="1:21" s="155" customFormat="1" ht="36" x14ac:dyDescent="0.25">
      <c r="A18" s="147" t="s">
        <v>71</v>
      </c>
      <c r="B18" s="148">
        <f>'Per Tab. V.4.3A nuova'!B14</f>
        <v>3176964.22</v>
      </c>
      <c r="C18" s="149">
        <f t="shared" si="0"/>
        <v>30.252924188978632</v>
      </c>
      <c r="D18" s="147"/>
      <c r="E18" s="148">
        <f>'Per Tab. V.4.3A nuova'!C14</f>
        <v>80100.37</v>
      </c>
      <c r="F18" s="150">
        <f t="shared" si="1"/>
        <v>4.0483586836179768</v>
      </c>
      <c r="G18" s="151"/>
      <c r="H18" s="148">
        <f>'Per Tab. V.4.3A nuova'!D14</f>
        <v>7324381.7000000002</v>
      </c>
      <c r="I18" s="149">
        <f t="shared" si="5"/>
        <v>69.747075811021375</v>
      </c>
      <c r="J18" s="151"/>
      <c r="K18" s="148">
        <f>'Per Tab. V.4.3A nuova'!E14</f>
        <v>1898488.3929999999</v>
      </c>
      <c r="L18" s="149">
        <f t="shared" si="2"/>
        <v>95.951641316382023</v>
      </c>
      <c r="M18" s="151"/>
      <c r="N18" s="152">
        <f t="shared" si="6"/>
        <v>10501345.92</v>
      </c>
      <c r="O18" s="149">
        <f t="shared" si="7"/>
        <v>100</v>
      </c>
      <c r="P18" s="151"/>
      <c r="Q18" s="148">
        <f t="shared" si="8"/>
        <v>1978588.7629999998</v>
      </c>
      <c r="R18" s="149">
        <f t="shared" si="9"/>
        <v>100</v>
      </c>
      <c r="S18" s="151"/>
      <c r="T18" s="153">
        <f t="shared" si="3"/>
        <v>1.0638749155902893</v>
      </c>
      <c r="U18" s="154">
        <f t="shared" si="4"/>
        <v>1.364675742414913</v>
      </c>
    </row>
    <row r="19" spans="1:21" s="155" customFormat="1" ht="12" x14ac:dyDescent="0.25">
      <c r="A19" s="147" t="s">
        <v>72</v>
      </c>
      <c r="B19" s="148">
        <f>'Per Tab. V.4.3A nuova'!B15</f>
        <v>6610147.0329999998</v>
      </c>
      <c r="C19" s="149">
        <f t="shared" si="0"/>
        <v>45.026040596103343</v>
      </c>
      <c r="D19" s="147"/>
      <c r="E19" s="148">
        <f>'Per Tab. V.4.3A nuova'!C15</f>
        <v>146738.70800000001</v>
      </c>
      <c r="F19" s="150">
        <f t="shared" si="1"/>
        <v>6.2448945813700396</v>
      </c>
      <c r="G19" s="151"/>
      <c r="H19" s="148">
        <f>'Per Tab. V.4.3A nuova'!D15</f>
        <v>8070573.1579999998</v>
      </c>
      <c r="I19" s="149">
        <f t="shared" si="5"/>
        <v>54.973959403896657</v>
      </c>
      <c r="J19" s="151"/>
      <c r="K19" s="148">
        <f>'Per Tab. V.4.3A nuova'!E15</f>
        <v>2203000.0440000002</v>
      </c>
      <c r="L19" s="149">
        <f t="shared" si="2"/>
        <v>93.755105418629952</v>
      </c>
      <c r="M19" s="151"/>
      <c r="N19" s="152">
        <f t="shared" si="6"/>
        <v>14680720.191</v>
      </c>
      <c r="O19" s="149">
        <f t="shared" si="7"/>
        <v>100</v>
      </c>
      <c r="P19" s="151"/>
      <c r="Q19" s="148">
        <f t="shared" si="8"/>
        <v>2349738.7520000003</v>
      </c>
      <c r="R19" s="149">
        <f t="shared" si="9"/>
        <v>99.999999999999986</v>
      </c>
      <c r="S19" s="151"/>
      <c r="T19" s="153">
        <f t="shared" si="3"/>
        <v>1.4872807802911399</v>
      </c>
      <c r="U19" s="154">
        <f t="shared" si="4"/>
        <v>1.6206659695189485</v>
      </c>
    </row>
    <row r="20" spans="1:21" s="155" customFormat="1" ht="12" x14ac:dyDescent="0.25">
      <c r="A20" s="147" t="s">
        <v>73</v>
      </c>
      <c r="B20" s="148">
        <f>'Per Tab. V.4.3A nuova'!B16</f>
        <v>2275466.1310000001</v>
      </c>
      <c r="C20" s="149">
        <f t="shared" si="0"/>
        <v>33.880341976112582</v>
      </c>
      <c r="D20" s="147"/>
      <c r="E20" s="148">
        <f>'Per Tab. V.4.3A nuova'!C16</f>
        <v>58068.758000000002</v>
      </c>
      <c r="F20" s="150">
        <f t="shared" si="1"/>
        <v>3.7875256279659721</v>
      </c>
      <c r="G20" s="151"/>
      <c r="H20" s="148">
        <f>'Per Tab. V.4.3A nuova'!D16</f>
        <v>4440717.9400000004</v>
      </c>
      <c r="I20" s="149">
        <f t="shared" si="5"/>
        <v>66.119658023887411</v>
      </c>
      <c r="J20" s="151"/>
      <c r="K20" s="148">
        <f>'Per Tab. V.4.3A nuova'!E16</f>
        <v>1475089.3959999999</v>
      </c>
      <c r="L20" s="149">
        <f t="shared" si="2"/>
        <v>96.212474372034023</v>
      </c>
      <c r="M20" s="151"/>
      <c r="N20" s="152">
        <f t="shared" si="6"/>
        <v>6716184.0710000005</v>
      </c>
      <c r="O20" s="149">
        <f t="shared" si="7"/>
        <v>100</v>
      </c>
      <c r="P20" s="151"/>
      <c r="Q20" s="148">
        <f t="shared" si="8"/>
        <v>1533158.1539999999</v>
      </c>
      <c r="R20" s="149">
        <f t="shared" si="9"/>
        <v>100</v>
      </c>
      <c r="S20" s="151"/>
      <c r="T20" s="153">
        <f t="shared" si="3"/>
        <v>0.68040609423367804</v>
      </c>
      <c r="U20" s="154">
        <f t="shared" si="4"/>
        <v>1.0574525546567191</v>
      </c>
    </row>
    <row r="21" spans="1:21" s="155" customFormat="1" ht="12" x14ac:dyDescent="0.25">
      <c r="A21" s="147" t="s">
        <v>74</v>
      </c>
      <c r="B21" s="148">
        <f>'Per Tab. V.4.3A nuova'!B17</f>
        <v>57622900.498000003</v>
      </c>
      <c r="C21" s="149">
        <f t="shared" si="0"/>
        <v>52.221952016355303</v>
      </c>
      <c r="D21" s="147"/>
      <c r="E21" s="148">
        <f>'Per Tab. V.4.3A nuova'!C17</f>
        <v>1263873.399</v>
      </c>
      <c r="F21" s="150">
        <f t="shared" si="1"/>
        <v>11.593123449984589</v>
      </c>
      <c r="G21" s="151"/>
      <c r="H21" s="148">
        <f>'Per Tab. V.4.3A nuova'!D17</f>
        <v>52719394.788000003</v>
      </c>
      <c r="I21" s="149">
        <f t="shared" si="5"/>
        <v>47.778047983644697</v>
      </c>
      <c r="J21" s="151"/>
      <c r="K21" s="148">
        <f>'Per Tab. V.4.3A nuova'!E17</f>
        <v>9638049.6630000006</v>
      </c>
      <c r="L21" s="149">
        <f t="shared" si="2"/>
        <v>88.406876550015411</v>
      </c>
      <c r="M21" s="151"/>
      <c r="N21" s="152">
        <f t="shared" si="6"/>
        <v>110342295.28600001</v>
      </c>
      <c r="O21" s="149">
        <f t="shared" si="7"/>
        <v>100</v>
      </c>
      <c r="P21" s="151"/>
      <c r="Q21" s="148">
        <f t="shared" si="8"/>
        <v>10901923.062000001</v>
      </c>
      <c r="R21" s="149">
        <f t="shared" si="9"/>
        <v>100</v>
      </c>
      <c r="S21" s="151"/>
      <c r="T21" s="153">
        <f t="shared" si="3"/>
        <v>11.178605197630899</v>
      </c>
      <c r="U21" s="154">
        <f t="shared" si="4"/>
        <v>7.5192936635439258</v>
      </c>
    </row>
    <row r="22" spans="1:21" s="155" customFormat="1" ht="12" x14ac:dyDescent="0.25">
      <c r="A22" s="147" t="s">
        <v>75</v>
      </c>
      <c r="B22" s="148">
        <f>'Per Tab. V.4.3A nuova'!B18</f>
        <v>1020066.071</v>
      </c>
      <c r="C22" s="149">
        <f t="shared" si="0"/>
        <v>11.403675122317502</v>
      </c>
      <c r="D22" s="147"/>
      <c r="E22" s="148">
        <f>'Per Tab. V.4.3A nuova'!C18</f>
        <v>25078.617999999999</v>
      </c>
      <c r="F22" s="150">
        <f t="shared" si="1"/>
        <v>1.1115039522988333</v>
      </c>
      <c r="G22" s="151"/>
      <c r="H22" s="148">
        <f>'Per Tab. V.4.3A nuova'!D18</f>
        <v>7924998.2180000003</v>
      </c>
      <c r="I22" s="149">
        <f t="shared" si="5"/>
        <v>88.596324877682491</v>
      </c>
      <c r="J22" s="151"/>
      <c r="K22" s="148">
        <f>'Per Tab. V.4.3A nuova'!E18</f>
        <v>2231199.2790000001</v>
      </c>
      <c r="L22" s="149">
        <f t="shared" si="2"/>
        <v>98.888496047701182</v>
      </c>
      <c r="M22" s="151"/>
      <c r="N22" s="152">
        <f t="shared" si="6"/>
        <v>8945064.2890000008</v>
      </c>
      <c r="O22" s="149">
        <f t="shared" si="7"/>
        <v>100</v>
      </c>
      <c r="P22" s="151"/>
      <c r="Q22" s="148">
        <f t="shared" si="8"/>
        <v>2256277.8969999999</v>
      </c>
      <c r="R22" s="149">
        <f t="shared" si="9"/>
        <v>100.00000000000001</v>
      </c>
      <c r="S22" s="151"/>
      <c r="T22" s="153">
        <f t="shared" si="3"/>
        <v>0.90621045986927984</v>
      </c>
      <c r="U22" s="154">
        <f t="shared" si="4"/>
        <v>1.5562039832442098</v>
      </c>
    </row>
    <row r="23" spans="1:21" s="155" customFormat="1" ht="24" x14ac:dyDescent="0.25">
      <c r="A23" s="147" t="s">
        <v>76</v>
      </c>
      <c r="B23" s="148">
        <f>'Per Tab. V.4.3A nuova'!B19</f>
        <v>3752484.0950000002</v>
      </c>
      <c r="C23" s="149">
        <f t="shared" si="0"/>
        <v>27.222786407461104</v>
      </c>
      <c r="D23" s="147"/>
      <c r="E23" s="148">
        <f>'Per Tab. V.4.3A nuova'!C19</f>
        <v>91870.495999999999</v>
      </c>
      <c r="F23" s="150">
        <f t="shared" si="1"/>
        <v>4.1253102320273003</v>
      </c>
      <c r="G23" s="151"/>
      <c r="H23" s="148">
        <f>'Per Tab. V.4.3A nuova'!D19</f>
        <v>10031865.673</v>
      </c>
      <c r="I23" s="149">
        <f t="shared" si="5"/>
        <v>72.777213592538885</v>
      </c>
      <c r="J23" s="151"/>
      <c r="K23" s="148">
        <f>'Per Tab. V.4.3A nuova'!E19</f>
        <v>2135125.5559999999</v>
      </c>
      <c r="L23" s="149">
        <f t="shared" si="2"/>
        <v>95.874689767972711</v>
      </c>
      <c r="M23" s="151"/>
      <c r="N23" s="152">
        <f t="shared" si="6"/>
        <v>13784349.768000001</v>
      </c>
      <c r="O23" s="149">
        <f t="shared" si="7"/>
        <v>99.999999999999986</v>
      </c>
      <c r="P23" s="151"/>
      <c r="Q23" s="148">
        <f t="shared" si="8"/>
        <v>2226996.0519999997</v>
      </c>
      <c r="R23" s="149">
        <f t="shared" si="9"/>
        <v>100.00000000000001</v>
      </c>
      <c r="S23" s="151"/>
      <c r="T23" s="153">
        <f t="shared" si="3"/>
        <v>1.3964708959799721</v>
      </c>
      <c r="U23" s="154">
        <f t="shared" si="4"/>
        <v>1.5360076573012358</v>
      </c>
    </row>
    <row r="24" spans="1:21" s="155" customFormat="1" ht="36" x14ac:dyDescent="0.25">
      <c r="A24" s="147" t="s">
        <v>77</v>
      </c>
      <c r="B24" s="148">
        <f>'Per Tab. V.4.3A nuova'!B20</f>
        <v>260556.234</v>
      </c>
      <c r="C24" s="149">
        <f t="shared" si="0"/>
        <v>45.565186281518919</v>
      </c>
      <c r="D24" s="147"/>
      <c r="E24" s="148">
        <f>'Per Tab. V.4.3A nuova'!C20</f>
        <v>6617.7650000000003</v>
      </c>
      <c r="F24" s="150">
        <f t="shared" si="1"/>
        <v>10.973451694287816</v>
      </c>
      <c r="G24" s="151"/>
      <c r="H24" s="148">
        <f>'Per Tab. V.4.3A nuova'!D20</f>
        <v>311275.58600000001</v>
      </c>
      <c r="I24" s="149">
        <f t="shared" si="5"/>
        <v>54.434813718481067</v>
      </c>
      <c r="J24" s="151"/>
      <c r="K24" s="148">
        <f>'Per Tab. V.4.3A nuova'!E20</f>
        <v>53689.285000000003</v>
      </c>
      <c r="L24" s="149">
        <f t="shared" si="2"/>
        <v>89.026548305712183</v>
      </c>
      <c r="M24" s="151"/>
      <c r="N24" s="152">
        <f t="shared" si="6"/>
        <v>571831.82000000007</v>
      </c>
      <c r="O24" s="149">
        <f t="shared" si="7"/>
        <v>99.999999999999986</v>
      </c>
      <c r="P24" s="151"/>
      <c r="Q24" s="148">
        <f t="shared" si="8"/>
        <v>60307.05</v>
      </c>
      <c r="R24" s="149">
        <f t="shared" si="9"/>
        <v>100</v>
      </c>
      <c r="S24" s="151"/>
      <c r="T24" s="153">
        <f t="shared" si="3"/>
        <v>5.7931386497393038E-2</v>
      </c>
      <c r="U24" s="154">
        <f t="shared" si="4"/>
        <v>4.1595085229746295E-2</v>
      </c>
    </row>
    <row r="25" spans="1:21" s="155" customFormat="1" ht="12" x14ac:dyDescent="0.25">
      <c r="A25" s="147" t="s">
        <v>78</v>
      </c>
      <c r="B25" s="148">
        <f>'Per Tab. V.4.3A nuova'!B21</f>
        <v>14333096.34</v>
      </c>
      <c r="C25" s="149">
        <f t="shared" si="0"/>
        <v>21.226680594417534</v>
      </c>
      <c r="D25" s="147"/>
      <c r="E25" s="148">
        <f>'Per Tab. V.4.3A nuova'!C21</f>
        <v>353943.576</v>
      </c>
      <c r="F25" s="150">
        <f t="shared" si="1"/>
        <v>2.369817528101442</v>
      </c>
      <c r="G25" s="151"/>
      <c r="H25" s="148">
        <f>'Per Tab. V.4.3A nuova'!D21</f>
        <v>53190868.494000003</v>
      </c>
      <c r="I25" s="149">
        <f t="shared" si="5"/>
        <v>78.77331940558247</v>
      </c>
      <c r="J25" s="151"/>
      <c r="K25" s="148">
        <f>'Per Tab. V.4.3A nuova'!E21</f>
        <v>14581534.443</v>
      </c>
      <c r="L25" s="149">
        <f t="shared" si="2"/>
        <v>97.630182471898564</v>
      </c>
      <c r="M25" s="151"/>
      <c r="N25" s="152">
        <f t="shared" si="6"/>
        <v>67523964.834000006</v>
      </c>
      <c r="O25" s="149">
        <f t="shared" si="7"/>
        <v>100</v>
      </c>
      <c r="P25" s="151"/>
      <c r="Q25" s="148">
        <f t="shared" si="8"/>
        <v>14935478.018999999</v>
      </c>
      <c r="R25" s="149">
        <f t="shared" si="9"/>
        <v>100</v>
      </c>
      <c r="S25" s="151"/>
      <c r="T25" s="153">
        <f t="shared" si="3"/>
        <v>6.8407471704439784</v>
      </c>
      <c r="U25" s="154">
        <f t="shared" si="4"/>
        <v>10.301324325220804</v>
      </c>
    </row>
    <row r="26" spans="1:21" s="155" customFormat="1" ht="24" x14ac:dyDescent="0.25">
      <c r="A26" s="147" t="s">
        <v>79</v>
      </c>
      <c r="B26" s="148">
        <f>'Per Tab. V.4.3A nuova'!B22</f>
        <v>4715614.5820000004</v>
      </c>
      <c r="C26" s="149">
        <f t="shared" si="0"/>
        <v>16.126094201877951</v>
      </c>
      <c r="D26" s="147"/>
      <c r="E26" s="148">
        <f>'Per Tab. V.4.3A nuova'!C22</f>
        <v>113058.401</v>
      </c>
      <c r="F26" s="150">
        <f t="shared" si="1"/>
        <v>1.8789707774221831</v>
      </c>
      <c r="G26" s="151"/>
      <c r="H26" s="148">
        <f>'Per Tab. V.4.3A nuova'!D22</f>
        <v>24526522.559</v>
      </c>
      <c r="I26" s="149">
        <f t="shared" si="5"/>
        <v>83.873905798122038</v>
      </c>
      <c r="J26" s="151"/>
      <c r="K26" s="148">
        <f>'Per Tab. V.4.3A nuova'!E22</f>
        <v>5903980.4139999999</v>
      </c>
      <c r="L26" s="149">
        <f t="shared" si="2"/>
        <v>98.121029222577832</v>
      </c>
      <c r="M26" s="151"/>
      <c r="N26" s="152">
        <f t="shared" si="6"/>
        <v>29242137.141000003</v>
      </c>
      <c r="O26" s="149">
        <f t="shared" si="7"/>
        <v>99.999999999999986</v>
      </c>
      <c r="P26" s="151"/>
      <c r="Q26" s="148">
        <f t="shared" si="8"/>
        <v>6017038.8149999995</v>
      </c>
      <c r="R26" s="149">
        <f t="shared" si="9"/>
        <v>100.00000000000001</v>
      </c>
      <c r="S26" s="151"/>
      <c r="T26" s="153">
        <f t="shared" si="3"/>
        <v>2.962475136002475</v>
      </c>
      <c r="U26" s="154">
        <f t="shared" si="4"/>
        <v>4.1500826576762853</v>
      </c>
    </row>
    <row r="27" spans="1:21" s="155" customFormat="1" ht="12" x14ac:dyDescent="0.25">
      <c r="A27" s="147" t="s">
        <v>80</v>
      </c>
      <c r="B27" s="148">
        <f>'Per Tab. V.4.3A nuova'!B23</f>
        <v>7260652.3969999999</v>
      </c>
      <c r="C27" s="149">
        <f t="shared" si="0"/>
        <v>25.09877923927456</v>
      </c>
      <c r="D27" s="147"/>
      <c r="E27" s="148">
        <f>'Per Tab. V.4.3A nuova'!C23</f>
        <v>173964.94200000001</v>
      </c>
      <c r="F27" s="150">
        <f t="shared" si="1"/>
        <v>2.9770784421546677</v>
      </c>
      <c r="G27" s="151"/>
      <c r="H27" s="148">
        <f>'Per Tab. V.4.3A nuova'!D23</f>
        <v>21667656.537</v>
      </c>
      <c r="I27" s="149">
        <f t="shared" si="5"/>
        <v>74.901220760725437</v>
      </c>
      <c r="J27" s="151"/>
      <c r="K27" s="148">
        <f>'Per Tab. V.4.3A nuova'!E23</f>
        <v>5669513.6689999998</v>
      </c>
      <c r="L27" s="149">
        <f t="shared" si="2"/>
        <v>97.022921557845336</v>
      </c>
      <c r="M27" s="151"/>
      <c r="N27" s="152">
        <f t="shared" si="6"/>
        <v>28928308.934</v>
      </c>
      <c r="O27" s="149">
        <f t="shared" si="7"/>
        <v>100</v>
      </c>
      <c r="P27" s="151"/>
      <c r="Q27" s="148">
        <f t="shared" si="8"/>
        <v>5843478.6109999996</v>
      </c>
      <c r="R27" s="149">
        <f t="shared" si="9"/>
        <v>100</v>
      </c>
      <c r="S27" s="151"/>
      <c r="T27" s="153">
        <f t="shared" si="3"/>
        <v>2.9306816916406331</v>
      </c>
      <c r="U27" s="154">
        <f t="shared" si="4"/>
        <v>4.0303744066861915</v>
      </c>
    </row>
    <row r="28" spans="1:21" s="39" customFormat="1" ht="12" x14ac:dyDescent="0.25">
      <c r="A28" s="156" t="s">
        <v>3</v>
      </c>
      <c r="B28" s="156">
        <f>SUM(B8:B27)</f>
        <v>380350829.12900007</v>
      </c>
      <c r="C28" s="157">
        <f>B28/N28*100</f>
        <v>38.532747070416612</v>
      </c>
      <c r="D28" s="156"/>
      <c r="E28" s="156">
        <f>SUM(E8:E27)</f>
        <v>8389121.1909999996</v>
      </c>
      <c r="F28" s="158">
        <f t="shared" ref="F28" si="10">E28/Q28*100</f>
        <v>5.7861595110740076</v>
      </c>
      <c r="G28" s="159"/>
      <c r="H28" s="156">
        <f>SUM(H8:H27)</f>
        <v>606733814.57400012</v>
      </c>
      <c r="I28" s="157">
        <f t="shared" si="5"/>
        <v>61.467252929583381</v>
      </c>
      <c r="J28" s="159"/>
      <c r="K28" s="156">
        <f>SUM(K8:K27)</f>
        <v>136596878.15700001</v>
      </c>
      <c r="L28" s="157">
        <f t="shared" ref="L28" si="11">K28/Q28*100</f>
        <v>94.21384048892601</v>
      </c>
      <c r="M28" s="159"/>
      <c r="N28" s="160">
        <f>B28+H28</f>
        <v>987084643.70300019</v>
      </c>
      <c r="O28" s="157">
        <f t="shared" si="7"/>
        <v>100</v>
      </c>
      <c r="P28" s="159"/>
      <c r="Q28" s="156">
        <f>E28+K28</f>
        <v>144985999.34799999</v>
      </c>
      <c r="R28" s="157">
        <f t="shared" si="9"/>
        <v>100.00000000000001</v>
      </c>
      <c r="S28" s="159"/>
      <c r="T28" s="161">
        <f t="shared" si="3"/>
        <v>100</v>
      </c>
      <c r="U28" s="162">
        <f t="shared" ref="U28" si="12">Q28/$Q$28*100</f>
        <v>100</v>
      </c>
    </row>
    <row r="29" spans="1:21" ht="14.4" x14ac:dyDescent="0.25">
      <c r="A29" s="37" t="s">
        <v>217</v>
      </c>
      <c r="B29" s="38"/>
      <c r="D29" s="38"/>
      <c r="E29" s="38"/>
      <c r="Q29" s="148"/>
      <c r="R29" s="149"/>
    </row>
    <row r="30" spans="1:21" x14ac:dyDescent="0.25">
      <c r="A30" s="39" t="s">
        <v>178</v>
      </c>
      <c r="B30" s="38"/>
      <c r="D30" s="38"/>
      <c r="E30" s="38"/>
    </row>
    <row r="31" spans="1:21" x14ac:dyDescent="0.25">
      <c r="A31" s="39" t="s">
        <v>214</v>
      </c>
    </row>
    <row r="32" spans="1:21" x14ac:dyDescent="0.25">
      <c r="A32" s="41" t="s">
        <v>230</v>
      </c>
      <c r="B32" s="38"/>
      <c r="E32" s="38"/>
      <c r="H32" s="38"/>
      <c r="K32" s="38"/>
      <c r="N32" s="38"/>
      <c r="Q32" s="38"/>
    </row>
  </sheetData>
  <mergeCells count="12">
    <mergeCell ref="A1:U1"/>
    <mergeCell ref="K5:L5"/>
    <mergeCell ref="N4:U4"/>
    <mergeCell ref="H4:L4"/>
    <mergeCell ref="B4:F4"/>
    <mergeCell ref="A4:A6"/>
    <mergeCell ref="T6:U6"/>
    <mergeCell ref="N5:O5"/>
    <mergeCell ref="Q5:R5"/>
    <mergeCell ref="B5:C5"/>
    <mergeCell ref="E5:F5"/>
    <mergeCell ref="H5:I5"/>
  </mergeCells>
  <phoneticPr fontId="0" type="noConversion"/>
  <pageMargins left="0.2" right="0.2" top="1" bottom="1.01" header="0.5" footer="0.5"/>
  <pageSetup paperSize="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DA659-0CAB-4A40-8563-BE90992DA6C2}">
  <sheetPr>
    <tabColor rgb="FF92D050"/>
  </sheetPr>
  <dimension ref="A1:G47"/>
  <sheetViews>
    <sheetView workbookViewId="0">
      <selection sqref="A1:XFD1048576"/>
    </sheetView>
  </sheetViews>
  <sheetFormatPr defaultColWidth="9.109375" defaultRowHeight="13.2" x14ac:dyDescent="0.25"/>
  <cols>
    <col min="1" max="1" width="80" bestFit="1" customWidth="1"/>
    <col min="2" max="2" width="39" bestFit="1" customWidth="1"/>
    <col min="3" max="3" width="22.44140625" bestFit="1" customWidth="1"/>
    <col min="4" max="4" width="39" bestFit="1" customWidth="1"/>
    <col min="5" max="7" width="24.88671875" bestFit="1" customWidth="1"/>
  </cols>
  <sheetData>
    <row r="1" spans="1:7" ht="24" customHeight="1" x14ac:dyDescent="0.25">
      <c r="A1" s="168" t="s">
        <v>347</v>
      </c>
    </row>
    <row r="2" spans="1:7" ht="20.100000000000001" customHeight="1" x14ac:dyDescent="0.25">
      <c r="A2" s="176"/>
      <c r="B2" s="237" t="s">
        <v>246</v>
      </c>
      <c r="C2" s="238"/>
      <c r="D2" s="237" t="s">
        <v>247</v>
      </c>
      <c r="E2" s="238"/>
      <c r="F2" s="237" t="s">
        <v>223</v>
      </c>
      <c r="G2" s="238"/>
    </row>
    <row r="3" spans="1:7" ht="20.100000000000001" customHeight="1" x14ac:dyDescent="0.25">
      <c r="A3" s="169" t="s">
        <v>224</v>
      </c>
      <c r="B3" s="186" t="s">
        <v>52</v>
      </c>
      <c r="C3" s="186" t="s">
        <v>248</v>
      </c>
      <c r="D3" s="186" t="s">
        <v>52</v>
      </c>
      <c r="E3" s="186" t="s">
        <v>248</v>
      </c>
      <c r="F3" s="186" t="s">
        <v>52</v>
      </c>
      <c r="G3" s="186" t="s">
        <v>248</v>
      </c>
    </row>
    <row r="4" spans="1:7" ht="29.1" customHeight="1" x14ac:dyDescent="0.25">
      <c r="A4" s="170" t="s">
        <v>61</v>
      </c>
      <c r="B4" s="171">
        <v>16747596.911</v>
      </c>
      <c r="C4" s="171">
        <v>412066.58899999998</v>
      </c>
      <c r="D4" s="171">
        <v>45837700.795000002</v>
      </c>
      <c r="E4" s="171">
        <v>11151257.961999999</v>
      </c>
      <c r="F4" s="171">
        <v>62585297.706</v>
      </c>
      <c r="G4" s="171">
        <v>11563324.551000001</v>
      </c>
    </row>
    <row r="5" spans="1:7" ht="29.1" customHeight="1" x14ac:dyDescent="0.25">
      <c r="A5" s="170" t="s">
        <v>249</v>
      </c>
      <c r="B5" s="171">
        <v>4651851.2640000004</v>
      </c>
      <c r="C5" s="171">
        <v>101525.913</v>
      </c>
      <c r="D5" s="171">
        <v>10239658.589</v>
      </c>
      <c r="E5" s="171">
        <v>1997909.594</v>
      </c>
      <c r="F5" s="171">
        <v>14891509.853</v>
      </c>
      <c r="G5" s="171">
        <v>2099435.5070000002</v>
      </c>
    </row>
    <row r="6" spans="1:7" ht="29.1" customHeight="1" x14ac:dyDescent="0.25">
      <c r="A6" s="170" t="s">
        <v>63</v>
      </c>
      <c r="B6" s="171">
        <v>95880773.121999994</v>
      </c>
      <c r="C6" s="171">
        <v>1926212.156</v>
      </c>
      <c r="D6" s="171">
        <v>51577011.443999998</v>
      </c>
      <c r="E6" s="171">
        <v>7599612.9900000002</v>
      </c>
      <c r="F6" s="171">
        <v>147457784.56600001</v>
      </c>
      <c r="G6" s="171">
        <v>9525825.1459999997</v>
      </c>
    </row>
    <row r="7" spans="1:7" ht="30" customHeight="1" x14ac:dyDescent="0.25">
      <c r="A7" s="170" t="s">
        <v>64</v>
      </c>
      <c r="B7" s="171">
        <v>37260990.373000003</v>
      </c>
      <c r="C7" s="171">
        <v>916715.32200000004</v>
      </c>
      <c r="D7" s="171">
        <v>99187777.827000007</v>
      </c>
      <c r="E7" s="171">
        <v>24410873.829999998</v>
      </c>
      <c r="F7" s="171">
        <v>136448768.19999999</v>
      </c>
      <c r="G7" s="171">
        <v>25327589.151999999</v>
      </c>
    </row>
    <row r="8" spans="1:7" ht="29.1" customHeight="1" x14ac:dyDescent="0.25">
      <c r="A8" s="170" t="s">
        <v>65</v>
      </c>
      <c r="B8" s="171">
        <v>1895765.115</v>
      </c>
      <c r="C8" s="171">
        <v>41008.11</v>
      </c>
      <c r="D8" s="171">
        <v>4277682.1840000004</v>
      </c>
      <c r="E8" s="171">
        <v>1087785.939</v>
      </c>
      <c r="F8" s="171">
        <v>6173447.2989999996</v>
      </c>
      <c r="G8" s="171">
        <v>1128794.0490000001</v>
      </c>
    </row>
    <row r="9" spans="1:7" ht="15" customHeight="1" x14ac:dyDescent="0.25">
      <c r="A9" s="170" t="s">
        <v>66</v>
      </c>
      <c r="B9" s="171">
        <v>11092936.012</v>
      </c>
      <c r="C9" s="171">
        <v>261324.10699999999</v>
      </c>
      <c r="D9" s="171">
        <v>29342237.237</v>
      </c>
      <c r="E9" s="171">
        <v>6748168.3119999999</v>
      </c>
      <c r="F9" s="171">
        <v>40435173.248999998</v>
      </c>
      <c r="G9" s="171">
        <v>7009492.4189999998</v>
      </c>
    </row>
    <row r="10" spans="1:7" ht="20.100000000000001" customHeight="1" x14ac:dyDescent="0.25">
      <c r="A10" s="170" t="s">
        <v>67</v>
      </c>
      <c r="B10" s="171">
        <v>9394350.0419999994</v>
      </c>
      <c r="C10" s="171">
        <v>248145.783</v>
      </c>
      <c r="D10" s="171">
        <v>26313148.517999999</v>
      </c>
      <c r="E10" s="171">
        <v>3991378.7220000001</v>
      </c>
      <c r="F10" s="171">
        <v>35707498.560000002</v>
      </c>
      <c r="G10" s="171">
        <v>4239524.5049999999</v>
      </c>
    </row>
    <row r="11" spans="1:7" ht="15" customHeight="1" x14ac:dyDescent="0.25">
      <c r="A11" s="170" t="s">
        <v>68</v>
      </c>
      <c r="B11" s="171">
        <v>8893575.8670000006</v>
      </c>
      <c r="C11" s="171">
        <v>207014.43700000001</v>
      </c>
      <c r="D11" s="171">
        <v>30378985.263</v>
      </c>
      <c r="E11" s="171">
        <v>8300580.8930000002</v>
      </c>
      <c r="F11" s="171">
        <v>39272561.130000003</v>
      </c>
      <c r="G11" s="171">
        <v>8507595.3300000001</v>
      </c>
    </row>
    <row r="12" spans="1:7" ht="15" customHeight="1" x14ac:dyDescent="0.25">
      <c r="A12" s="170" t="s">
        <v>69</v>
      </c>
      <c r="B12" s="171">
        <v>68366930.895999998</v>
      </c>
      <c r="C12" s="171">
        <v>1354214.3489999999</v>
      </c>
      <c r="D12" s="171">
        <v>60479570.549999997</v>
      </c>
      <c r="E12" s="171">
        <v>11908464.915999999</v>
      </c>
      <c r="F12" s="171">
        <v>128846501.44599999</v>
      </c>
      <c r="G12" s="171">
        <v>13262679.265000001</v>
      </c>
    </row>
    <row r="13" spans="1:7" ht="15" customHeight="1" x14ac:dyDescent="0.25">
      <c r="A13" s="170" t="s">
        <v>70</v>
      </c>
      <c r="B13" s="171">
        <v>25138111.925999999</v>
      </c>
      <c r="C13" s="171">
        <v>607579.39199999999</v>
      </c>
      <c r="D13" s="171">
        <v>58891787.513999999</v>
      </c>
      <c r="E13" s="171">
        <v>13611174.857000001</v>
      </c>
      <c r="F13" s="171">
        <v>84029899.439999998</v>
      </c>
      <c r="G13" s="171">
        <v>14218754.249</v>
      </c>
    </row>
    <row r="14" spans="1:7" ht="57.9" customHeight="1" x14ac:dyDescent="0.25">
      <c r="A14" s="170" t="s">
        <v>71</v>
      </c>
      <c r="B14" s="171">
        <v>3176964.22</v>
      </c>
      <c r="C14" s="171">
        <v>80100.37</v>
      </c>
      <c r="D14" s="171">
        <v>7324381.7000000002</v>
      </c>
      <c r="E14" s="171">
        <v>1898488.3929999999</v>
      </c>
      <c r="F14" s="171">
        <v>10501345.92</v>
      </c>
      <c r="G14" s="171">
        <v>1978588.763</v>
      </c>
    </row>
    <row r="15" spans="1:7" ht="20.100000000000001" customHeight="1" x14ac:dyDescent="0.25">
      <c r="A15" s="170" t="s">
        <v>72</v>
      </c>
      <c r="B15" s="171">
        <v>6610147.0329999998</v>
      </c>
      <c r="C15" s="171">
        <v>146738.70800000001</v>
      </c>
      <c r="D15" s="171">
        <v>8070573.1579999998</v>
      </c>
      <c r="E15" s="171">
        <v>2203000.0440000002</v>
      </c>
      <c r="F15" s="171">
        <v>14680720.191</v>
      </c>
      <c r="G15" s="171">
        <v>2349738.7519999999</v>
      </c>
    </row>
    <row r="16" spans="1:7" ht="20.100000000000001" customHeight="1" x14ac:dyDescent="0.25">
      <c r="A16" s="170" t="s">
        <v>73</v>
      </c>
      <c r="B16" s="171">
        <v>2275466.1310000001</v>
      </c>
      <c r="C16" s="171">
        <v>58068.758000000002</v>
      </c>
      <c r="D16" s="171">
        <v>4440717.9400000004</v>
      </c>
      <c r="E16" s="171">
        <v>1475089.3959999999</v>
      </c>
      <c r="F16" s="171">
        <v>6716184.0710000005</v>
      </c>
      <c r="G16" s="171">
        <v>1533158.1540000001</v>
      </c>
    </row>
    <row r="17" spans="1:7" ht="20.100000000000001" customHeight="1" x14ac:dyDescent="0.25">
      <c r="A17" s="170" t="s">
        <v>74</v>
      </c>
      <c r="B17" s="171">
        <v>57622900.498000003</v>
      </c>
      <c r="C17" s="171">
        <v>1263873.399</v>
      </c>
      <c r="D17" s="171">
        <v>52719394.788000003</v>
      </c>
      <c r="E17" s="171">
        <v>9638049.6630000006</v>
      </c>
      <c r="F17" s="171">
        <v>110342295.286</v>
      </c>
      <c r="G17" s="171">
        <v>10901923.062000001</v>
      </c>
    </row>
    <row r="18" spans="1:7" ht="20.100000000000001" customHeight="1" x14ac:dyDescent="0.25">
      <c r="A18" s="170" t="s">
        <v>75</v>
      </c>
      <c r="B18" s="171">
        <v>1020066.071</v>
      </c>
      <c r="C18" s="171">
        <v>25078.617999999999</v>
      </c>
      <c r="D18" s="171">
        <v>7924998.2180000003</v>
      </c>
      <c r="E18" s="171">
        <v>2231199.2790000001</v>
      </c>
      <c r="F18" s="171">
        <v>8945064.2890000008</v>
      </c>
      <c r="G18" s="171">
        <v>2256277.8969999999</v>
      </c>
    </row>
    <row r="19" spans="1:7" ht="15" customHeight="1" x14ac:dyDescent="0.25">
      <c r="A19" s="170" t="s">
        <v>76</v>
      </c>
      <c r="B19" s="171">
        <v>3752484.0950000002</v>
      </c>
      <c r="C19" s="171">
        <v>91870.495999999999</v>
      </c>
      <c r="D19" s="171">
        <v>10031865.673</v>
      </c>
      <c r="E19" s="171">
        <v>2135125.5559999999</v>
      </c>
      <c r="F19" s="171">
        <v>13784349.767999999</v>
      </c>
      <c r="G19" s="171">
        <v>2226996.0520000001</v>
      </c>
    </row>
    <row r="20" spans="1:7" ht="57.9" customHeight="1" x14ac:dyDescent="0.25">
      <c r="A20" s="170" t="s">
        <v>77</v>
      </c>
      <c r="B20" s="171">
        <v>260556.234</v>
      </c>
      <c r="C20" s="171">
        <v>6617.7650000000003</v>
      </c>
      <c r="D20" s="171">
        <v>311275.58600000001</v>
      </c>
      <c r="E20" s="171">
        <v>53689.285000000003</v>
      </c>
      <c r="F20" s="171">
        <v>571831.81999999995</v>
      </c>
      <c r="G20" s="171">
        <v>60307.05</v>
      </c>
    </row>
    <row r="21" spans="1:7" ht="20.100000000000001" customHeight="1" x14ac:dyDescent="0.25">
      <c r="A21" s="170" t="s">
        <v>78</v>
      </c>
      <c r="B21" s="171">
        <v>14333096.34</v>
      </c>
      <c r="C21" s="171">
        <v>353943.576</v>
      </c>
      <c r="D21" s="171">
        <v>53190868.494000003</v>
      </c>
      <c r="E21" s="171">
        <v>14581534.443</v>
      </c>
      <c r="F21" s="171">
        <v>67523964.834000006</v>
      </c>
      <c r="G21" s="171">
        <v>14935478.018999999</v>
      </c>
    </row>
    <row r="22" spans="1:7" ht="15" customHeight="1" x14ac:dyDescent="0.25">
      <c r="A22" s="170" t="s">
        <v>79</v>
      </c>
      <c r="B22" s="171">
        <v>4715614.5820000004</v>
      </c>
      <c r="C22" s="171">
        <v>113058.401</v>
      </c>
      <c r="D22" s="171">
        <v>24526522.559</v>
      </c>
      <c r="E22" s="171">
        <v>5903980.4139999999</v>
      </c>
      <c r="F22" s="171">
        <v>29242137.140999999</v>
      </c>
      <c r="G22" s="171">
        <v>6017038.8150000004</v>
      </c>
    </row>
    <row r="23" spans="1:7" ht="29.1" customHeight="1" x14ac:dyDescent="0.25">
      <c r="A23" s="170" t="s">
        <v>250</v>
      </c>
      <c r="B23" s="171">
        <v>7260652.3969999999</v>
      </c>
      <c r="C23" s="171">
        <v>173964.94200000001</v>
      </c>
      <c r="D23" s="171">
        <v>21667656.537</v>
      </c>
      <c r="E23" s="171">
        <v>5669513.6689999998</v>
      </c>
      <c r="F23" s="171">
        <v>28928308.934</v>
      </c>
      <c r="G23" s="171">
        <v>5843478.6109999996</v>
      </c>
    </row>
    <row r="24" spans="1:7" ht="20.100000000000001" customHeight="1" x14ac:dyDescent="0.25">
      <c r="A24" s="170" t="s">
        <v>223</v>
      </c>
      <c r="B24" s="171">
        <v>380350829.12900001</v>
      </c>
      <c r="C24" s="171">
        <v>8389121.1909999996</v>
      </c>
      <c r="D24" s="171">
        <v>606733814.574</v>
      </c>
      <c r="E24" s="171">
        <v>136596878.15700001</v>
      </c>
      <c r="F24" s="171">
        <v>987084643.70299995</v>
      </c>
      <c r="G24" s="171">
        <v>144985999.34799999</v>
      </c>
    </row>
    <row r="26" spans="1:7" x14ac:dyDescent="0.25">
      <c r="B26" s="187"/>
    </row>
    <row r="27" spans="1:7" x14ac:dyDescent="0.25">
      <c r="B27" s="187"/>
      <c r="C27" s="187"/>
      <c r="E27" s="187"/>
      <c r="F27" s="187"/>
      <c r="G27" s="187"/>
    </row>
    <row r="28" spans="1:7" x14ac:dyDescent="0.25">
      <c r="B28" s="187"/>
      <c r="C28" s="187"/>
      <c r="E28" s="187"/>
      <c r="F28" s="187"/>
      <c r="G28" s="187"/>
    </row>
    <row r="29" spans="1:7" x14ac:dyDescent="0.25">
      <c r="B29" s="187"/>
      <c r="C29" s="187"/>
      <c r="E29" s="187"/>
      <c r="F29" s="187"/>
      <c r="G29" s="187"/>
    </row>
    <row r="30" spans="1:7" x14ac:dyDescent="0.25">
      <c r="B30" s="187"/>
      <c r="C30" s="187"/>
      <c r="E30" s="187"/>
      <c r="F30" s="187"/>
      <c r="G30" s="187"/>
    </row>
    <row r="31" spans="1:7" x14ac:dyDescent="0.25">
      <c r="B31" s="187"/>
      <c r="C31" s="187"/>
      <c r="E31" s="187"/>
      <c r="F31" s="187"/>
      <c r="G31" s="187"/>
    </row>
    <row r="32" spans="1:7" x14ac:dyDescent="0.25">
      <c r="B32" s="187"/>
      <c r="C32" s="187"/>
      <c r="E32" s="187"/>
      <c r="F32" s="187"/>
      <c r="G32" s="187"/>
    </row>
    <row r="33" spans="2:7" x14ac:dyDescent="0.25">
      <c r="B33" s="187"/>
      <c r="C33" s="187"/>
      <c r="E33" s="187"/>
      <c r="F33" s="187"/>
      <c r="G33" s="187"/>
    </row>
    <row r="34" spans="2:7" x14ac:dyDescent="0.25">
      <c r="B34" s="187"/>
      <c r="C34" s="187"/>
      <c r="E34" s="187"/>
      <c r="F34" s="187"/>
      <c r="G34" s="187"/>
    </row>
    <row r="35" spans="2:7" x14ac:dyDescent="0.25">
      <c r="B35" s="187"/>
      <c r="C35" s="187"/>
      <c r="E35" s="187"/>
      <c r="F35" s="187"/>
      <c r="G35" s="187"/>
    </row>
    <row r="36" spans="2:7" x14ac:dyDescent="0.25">
      <c r="B36" s="187"/>
      <c r="C36" s="187"/>
      <c r="E36" s="187"/>
      <c r="F36" s="187"/>
      <c r="G36" s="187"/>
    </row>
    <row r="37" spans="2:7" x14ac:dyDescent="0.25">
      <c r="B37" s="187"/>
      <c r="C37" s="187"/>
      <c r="E37" s="187"/>
      <c r="F37" s="187"/>
      <c r="G37" s="187"/>
    </row>
    <row r="38" spans="2:7" x14ac:dyDescent="0.25">
      <c r="B38" s="187"/>
      <c r="C38" s="187"/>
      <c r="E38" s="187"/>
      <c r="F38" s="187"/>
      <c r="G38" s="187"/>
    </row>
    <row r="39" spans="2:7" x14ac:dyDescent="0.25">
      <c r="B39" s="187"/>
      <c r="C39" s="187"/>
      <c r="E39" s="187"/>
      <c r="F39" s="187"/>
      <c r="G39" s="187"/>
    </row>
    <row r="40" spans="2:7" x14ac:dyDescent="0.25">
      <c r="B40" s="187"/>
      <c r="C40" s="187"/>
      <c r="E40" s="187"/>
      <c r="F40" s="187"/>
      <c r="G40" s="187"/>
    </row>
    <row r="41" spans="2:7" x14ac:dyDescent="0.25">
      <c r="B41" s="187"/>
      <c r="C41" s="187"/>
      <c r="E41" s="187"/>
      <c r="F41" s="187"/>
      <c r="G41" s="187"/>
    </row>
    <row r="42" spans="2:7" x14ac:dyDescent="0.25">
      <c r="B42" s="187"/>
      <c r="C42" s="187"/>
      <c r="E42" s="187"/>
      <c r="F42" s="187"/>
      <c r="G42" s="187"/>
    </row>
    <row r="43" spans="2:7" x14ac:dyDescent="0.25">
      <c r="B43" s="187"/>
      <c r="C43" s="187"/>
      <c r="E43" s="187"/>
      <c r="F43" s="187"/>
      <c r="G43" s="187"/>
    </row>
    <row r="44" spans="2:7" x14ac:dyDescent="0.25">
      <c r="B44" s="187"/>
      <c r="C44" s="187"/>
      <c r="E44" s="187"/>
      <c r="F44" s="187"/>
      <c r="G44" s="187"/>
    </row>
    <row r="45" spans="2:7" x14ac:dyDescent="0.25">
      <c r="B45" s="187"/>
      <c r="C45" s="187"/>
      <c r="E45" s="187"/>
      <c r="F45" s="187"/>
      <c r="G45" s="187"/>
    </row>
    <row r="46" spans="2:7" x14ac:dyDescent="0.25">
      <c r="B46" s="187"/>
      <c r="C46" s="187"/>
      <c r="E46" s="187"/>
      <c r="F46" s="187"/>
      <c r="G46" s="187"/>
    </row>
    <row r="47" spans="2:7" x14ac:dyDescent="0.25">
      <c r="B47" s="187"/>
      <c r="C47" s="187"/>
      <c r="E47" s="187"/>
      <c r="F47" s="187"/>
      <c r="G47" s="187"/>
    </row>
  </sheetData>
  <mergeCells count="3">
    <mergeCell ref="B2:C2"/>
    <mergeCell ref="D2:E2"/>
    <mergeCell ref="F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2"/>
  <sheetViews>
    <sheetView topLeftCell="A2" workbookViewId="0">
      <selection activeCell="A44" sqref="A44"/>
    </sheetView>
  </sheetViews>
  <sheetFormatPr defaultRowHeight="13.2" x14ac:dyDescent="0.25"/>
  <cols>
    <col min="1" max="1" width="26.44140625" customWidth="1"/>
    <col min="2" max="2" width="2.44140625" customWidth="1"/>
  </cols>
  <sheetData>
    <row r="1" spans="1:20" hidden="1" x14ac:dyDescent="0.25">
      <c r="A1" s="3" t="e">
        <f ca="1">DotStatQuery(B1)</f>
        <v>#NAME?</v>
      </c>
      <c r="B1" s="3" t="s">
        <v>182</v>
      </c>
    </row>
    <row r="2" spans="1:20" ht="23.4" x14ac:dyDescent="0.25">
      <c r="A2" s="4" t="s">
        <v>183</v>
      </c>
    </row>
    <row r="3" spans="1:20" x14ac:dyDescent="0.25">
      <c r="A3" s="215" t="s">
        <v>98</v>
      </c>
      <c r="B3" s="217"/>
      <c r="C3" s="218" t="s">
        <v>35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20"/>
    </row>
    <row r="4" spans="1:20" x14ac:dyDescent="0.25">
      <c r="A4" s="215" t="s">
        <v>120</v>
      </c>
      <c r="B4" s="217"/>
      <c r="C4" s="218" t="s">
        <v>121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20"/>
    </row>
    <row r="5" spans="1:20" x14ac:dyDescent="0.25">
      <c r="A5" s="215" t="s">
        <v>122</v>
      </c>
      <c r="B5" s="217"/>
      <c r="C5" s="218" t="s">
        <v>121</v>
      </c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20"/>
    </row>
    <row r="6" spans="1:20" x14ac:dyDescent="0.25">
      <c r="A6" s="215" t="s">
        <v>105</v>
      </c>
      <c r="B6" s="217"/>
      <c r="C6" s="218" t="s">
        <v>106</v>
      </c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20"/>
    </row>
    <row r="7" spans="1:20" x14ac:dyDescent="0.25">
      <c r="A7" s="209" t="s">
        <v>184</v>
      </c>
      <c r="B7" s="211"/>
      <c r="C7" s="212" t="s">
        <v>181</v>
      </c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4"/>
    </row>
    <row r="8" spans="1:20" x14ac:dyDescent="0.25">
      <c r="A8" s="209" t="s">
        <v>102</v>
      </c>
      <c r="B8" s="211"/>
      <c r="C8" s="212" t="s">
        <v>100</v>
      </c>
      <c r="D8" s="213"/>
      <c r="E8" s="213"/>
      <c r="F8" s="213"/>
      <c r="G8" s="213"/>
      <c r="H8" s="214"/>
      <c r="I8" s="212" t="s">
        <v>103</v>
      </c>
      <c r="J8" s="213"/>
      <c r="K8" s="213"/>
      <c r="L8" s="213"/>
      <c r="M8" s="213"/>
      <c r="N8" s="214"/>
      <c r="O8" s="212" t="s">
        <v>104</v>
      </c>
      <c r="P8" s="213"/>
      <c r="Q8" s="213"/>
      <c r="R8" s="213"/>
      <c r="S8" s="213"/>
      <c r="T8" s="214"/>
    </row>
    <row r="9" spans="1:20" x14ac:dyDescent="0.25">
      <c r="A9" s="209" t="s">
        <v>110</v>
      </c>
      <c r="B9" s="211"/>
      <c r="C9" s="239" t="s">
        <v>185</v>
      </c>
      <c r="D9" s="240"/>
      <c r="E9" s="239" t="s">
        <v>186</v>
      </c>
      <c r="F9" s="240"/>
      <c r="G9" s="212" t="s">
        <v>187</v>
      </c>
      <c r="H9" s="214"/>
      <c r="I9" s="239" t="s">
        <v>185</v>
      </c>
      <c r="J9" s="240"/>
      <c r="K9" s="239" t="s">
        <v>186</v>
      </c>
      <c r="L9" s="240"/>
      <c r="M9" s="212" t="s">
        <v>187</v>
      </c>
      <c r="N9" s="214"/>
      <c r="O9" s="239" t="s">
        <v>185</v>
      </c>
      <c r="P9" s="240"/>
      <c r="Q9" s="239" t="s">
        <v>186</v>
      </c>
      <c r="R9" s="240"/>
      <c r="S9" s="212" t="s">
        <v>187</v>
      </c>
      <c r="T9" s="214"/>
    </row>
    <row r="10" spans="1:20" ht="13.8" x14ac:dyDescent="0.3">
      <c r="A10" s="5" t="s">
        <v>99</v>
      </c>
      <c r="B10" s="6" t="s">
        <v>111</v>
      </c>
      <c r="C10" s="207" t="s">
        <v>111</v>
      </c>
      <c r="D10" s="208"/>
      <c r="E10" s="207" t="s">
        <v>111</v>
      </c>
      <c r="F10" s="208"/>
      <c r="G10" s="207" t="s">
        <v>111</v>
      </c>
      <c r="H10" s="208"/>
      <c r="I10" s="207" t="s">
        <v>111</v>
      </c>
      <c r="J10" s="208"/>
      <c r="K10" s="207" t="s">
        <v>111</v>
      </c>
      <c r="L10" s="208"/>
      <c r="M10" s="207" t="s">
        <v>111</v>
      </c>
      <c r="N10" s="208"/>
      <c r="O10" s="207" t="s">
        <v>111</v>
      </c>
      <c r="P10" s="208"/>
      <c r="Q10" s="207" t="s">
        <v>111</v>
      </c>
      <c r="R10" s="208"/>
      <c r="S10" s="207" t="s">
        <v>111</v>
      </c>
      <c r="T10" s="208"/>
    </row>
    <row r="11" spans="1:20" ht="30.6" x14ac:dyDescent="0.3">
      <c r="A11" s="7" t="s">
        <v>188</v>
      </c>
      <c r="B11" s="6" t="s">
        <v>111</v>
      </c>
      <c r="C11" s="8" t="s">
        <v>111</v>
      </c>
      <c r="D11" s="9">
        <v>18590765</v>
      </c>
      <c r="E11" s="8" t="s">
        <v>111</v>
      </c>
      <c r="F11" s="9">
        <v>40760458</v>
      </c>
      <c r="G11" s="8" t="s">
        <v>111</v>
      </c>
      <c r="H11" s="9">
        <v>59351224</v>
      </c>
      <c r="I11" s="8" t="s">
        <v>111</v>
      </c>
      <c r="J11" s="9">
        <v>5839964</v>
      </c>
      <c r="K11" s="8" t="s">
        <v>111</v>
      </c>
      <c r="L11" s="9">
        <v>5447108</v>
      </c>
      <c r="M11" s="8" t="s">
        <v>111</v>
      </c>
      <c r="N11" s="9">
        <v>11287072</v>
      </c>
      <c r="O11" s="8" t="s">
        <v>111</v>
      </c>
      <c r="P11" s="9">
        <v>12750801</v>
      </c>
      <c r="Q11" s="8" t="s">
        <v>111</v>
      </c>
      <c r="R11" s="9">
        <v>35313351</v>
      </c>
      <c r="S11" s="8" t="s">
        <v>111</v>
      </c>
      <c r="T11" s="9">
        <v>48064152</v>
      </c>
    </row>
    <row r="12" spans="1:20" ht="20.399999999999999" x14ac:dyDescent="0.3">
      <c r="A12" s="7" t="s">
        <v>189</v>
      </c>
      <c r="B12" s="6" t="s">
        <v>111</v>
      </c>
      <c r="C12" s="8" t="s">
        <v>111</v>
      </c>
      <c r="D12" s="9">
        <v>2064552</v>
      </c>
      <c r="E12" s="8" t="s">
        <v>111</v>
      </c>
      <c r="F12" s="9">
        <v>7619137</v>
      </c>
      <c r="G12" s="8" t="s">
        <v>111</v>
      </c>
      <c r="H12" s="9">
        <v>9683689</v>
      </c>
      <c r="I12" s="8" t="s">
        <v>111</v>
      </c>
      <c r="J12" s="9">
        <v>452978</v>
      </c>
      <c r="K12" s="8" t="s">
        <v>111</v>
      </c>
      <c r="L12" s="9">
        <v>893331</v>
      </c>
      <c r="M12" s="8" t="s">
        <v>111</v>
      </c>
      <c r="N12" s="9">
        <v>1346309</v>
      </c>
      <c r="O12" s="8" t="s">
        <v>111</v>
      </c>
      <c r="P12" s="9">
        <v>1611574</v>
      </c>
      <c r="Q12" s="8" t="s">
        <v>111</v>
      </c>
      <c r="R12" s="9">
        <v>6725806</v>
      </c>
      <c r="S12" s="8" t="s">
        <v>111</v>
      </c>
      <c r="T12" s="9">
        <v>8337380</v>
      </c>
    </row>
    <row r="13" spans="1:20" ht="30.6" x14ac:dyDescent="0.3">
      <c r="A13" s="7" t="s">
        <v>190</v>
      </c>
      <c r="B13" s="6" t="s">
        <v>111</v>
      </c>
      <c r="C13" s="8" t="s">
        <v>111</v>
      </c>
      <c r="D13" s="9">
        <v>115016379</v>
      </c>
      <c r="E13" s="8" t="s">
        <v>111</v>
      </c>
      <c r="F13" s="9">
        <v>41166915</v>
      </c>
      <c r="G13" s="8" t="s">
        <v>111</v>
      </c>
      <c r="H13" s="9">
        <v>156183294</v>
      </c>
      <c r="I13" s="8" t="s">
        <v>111</v>
      </c>
      <c r="J13" s="9">
        <v>45183023</v>
      </c>
      <c r="K13" s="8" t="s">
        <v>111</v>
      </c>
      <c r="L13" s="9">
        <v>4381450</v>
      </c>
      <c r="M13" s="8" t="s">
        <v>111</v>
      </c>
      <c r="N13" s="9">
        <v>49564472</v>
      </c>
      <c r="O13" s="8" t="s">
        <v>111</v>
      </c>
      <c r="P13" s="9">
        <v>69833356</v>
      </c>
      <c r="Q13" s="8" t="s">
        <v>111</v>
      </c>
      <c r="R13" s="9">
        <v>36785465</v>
      </c>
      <c r="S13" s="8" t="s">
        <v>111</v>
      </c>
      <c r="T13" s="9">
        <v>106618821</v>
      </c>
    </row>
    <row r="14" spans="1:20" ht="20.399999999999999" x14ac:dyDescent="0.3">
      <c r="A14" s="7" t="s">
        <v>191</v>
      </c>
      <c r="B14" s="6" t="s">
        <v>111</v>
      </c>
      <c r="C14" s="8" t="s">
        <v>111</v>
      </c>
      <c r="D14" s="9">
        <v>31729203</v>
      </c>
      <c r="E14" s="8" t="s">
        <v>111</v>
      </c>
      <c r="F14" s="9">
        <v>81487406</v>
      </c>
      <c r="G14" s="8" t="s">
        <v>111</v>
      </c>
      <c r="H14" s="9">
        <v>113216609</v>
      </c>
      <c r="I14" s="8" t="s">
        <v>111</v>
      </c>
      <c r="J14" s="9">
        <v>7472843</v>
      </c>
      <c r="K14" s="8" t="s">
        <v>111</v>
      </c>
      <c r="L14" s="9">
        <v>6780114</v>
      </c>
      <c r="M14" s="8" t="s">
        <v>111</v>
      </c>
      <c r="N14" s="9">
        <v>14252957</v>
      </c>
      <c r="O14" s="8" t="s">
        <v>111</v>
      </c>
      <c r="P14" s="9">
        <v>24256360</v>
      </c>
      <c r="Q14" s="8" t="s">
        <v>111</v>
      </c>
      <c r="R14" s="9">
        <v>74707292</v>
      </c>
      <c r="S14" s="8" t="s">
        <v>111</v>
      </c>
      <c r="T14" s="9">
        <v>98963652</v>
      </c>
    </row>
    <row r="15" spans="1:20" ht="30.6" x14ac:dyDescent="0.3">
      <c r="A15" s="7" t="s">
        <v>192</v>
      </c>
      <c r="B15" s="6" t="s">
        <v>111</v>
      </c>
      <c r="C15" s="8" t="s">
        <v>111</v>
      </c>
      <c r="D15" s="9">
        <v>1715653</v>
      </c>
      <c r="E15" s="8" t="s">
        <v>111</v>
      </c>
      <c r="F15" s="9">
        <v>4949583</v>
      </c>
      <c r="G15" s="8" t="s">
        <v>111</v>
      </c>
      <c r="H15" s="9">
        <v>6665236</v>
      </c>
      <c r="I15" s="8" t="s">
        <v>111</v>
      </c>
      <c r="J15" s="9">
        <v>557324</v>
      </c>
      <c r="K15" s="8" t="s">
        <v>111</v>
      </c>
      <c r="L15" s="9">
        <v>285249</v>
      </c>
      <c r="M15" s="8" t="s">
        <v>111</v>
      </c>
      <c r="N15" s="9">
        <v>842573</v>
      </c>
      <c r="O15" s="8" t="s">
        <v>111</v>
      </c>
      <c r="P15" s="9">
        <v>1158329</v>
      </c>
      <c r="Q15" s="8" t="s">
        <v>111</v>
      </c>
      <c r="R15" s="9">
        <v>4664334</v>
      </c>
      <c r="S15" s="8" t="s">
        <v>111</v>
      </c>
      <c r="T15" s="9">
        <v>5822663</v>
      </c>
    </row>
    <row r="16" spans="1:20" ht="61.2" x14ac:dyDescent="0.3">
      <c r="A16" s="7" t="s">
        <v>193</v>
      </c>
      <c r="B16" s="6" t="s">
        <v>111</v>
      </c>
      <c r="C16" s="8" t="s">
        <v>111</v>
      </c>
      <c r="D16" s="9">
        <v>14006209</v>
      </c>
      <c r="E16" s="8" t="s">
        <v>111</v>
      </c>
      <c r="F16" s="9">
        <v>27448914</v>
      </c>
      <c r="G16" s="8" t="s">
        <v>111</v>
      </c>
      <c r="H16" s="9">
        <v>41455123</v>
      </c>
      <c r="I16" s="8" t="s">
        <v>111</v>
      </c>
      <c r="J16" s="9">
        <v>2639425</v>
      </c>
      <c r="K16" s="8" t="s">
        <v>111</v>
      </c>
      <c r="L16" s="9">
        <v>2604798</v>
      </c>
      <c r="M16" s="8" t="s">
        <v>111</v>
      </c>
      <c r="N16" s="9">
        <v>5244222</v>
      </c>
      <c r="O16" s="8" t="s">
        <v>111</v>
      </c>
      <c r="P16" s="9">
        <v>11366784</v>
      </c>
      <c r="Q16" s="8" t="s">
        <v>111</v>
      </c>
      <c r="R16" s="9">
        <v>24844117</v>
      </c>
      <c r="S16" s="8" t="s">
        <v>111</v>
      </c>
      <c r="T16" s="9">
        <v>36210901</v>
      </c>
    </row>
    <row r="17" spans="1:20" ht="15" x14ac:dyDescent="0.3">
      <c r="A17" s="7" t="s">
        <v>194</v>
      </c>
      <c r="B17" s="6" t="s">
        <v>111</v>
      </c>
      <c r="C17" s="8" t="s">
        <v>111</v>
      </c>
      <c r="D17" s="9">
        <v>11128617</v>
      </c>
      <c r="E17" s="8" t="s">
        <v>111</v>
      </c>
      <c r="F17" s="9">
        <v>28749320</v>
      </c>
      <c r="G17" s="8" t="s">
        <v>111</v>
      </c>
      <c r="H17" s="9">
        <v>39877937</v>
      </c>
      <c r="I17" s="8" t="s">
        <v>111</v>
      </c>
      <c r="J17" s="9">
        <v>2710343</v>
      </c>
      <c r="K17" s="8" t="s">
        <v>111</v>
      </c>
      <c r="L17" s="9">
        <v>3341937</v>
      </c>
      <c r="M17" s="8" t="s">
        <v>111</v>
      </c>
      <c r="N17" s="9">
        <v>6052280</v>
      </c>
      <c r="O17" s="8" t="s">
        <v>111</v>
      </c>
      <c r="P17" s="9">
        <v>8418274</v>
      </c>
      <c r="Q17" s="8" t="s">
        <v>111</v>
      </c>
      <c r="R17" s="9">
        <v>25407383</v>
      </c>
      <c r="S17" s="8" t="s">
        <v>111</v>
      </c>
      <c r="T17" s="9">
        <v>33825657</v>
      </c>
    </row>
    <row r="18" spans="1:20" ht="40.799999999999997" x14ac:dyDescent="0.3">
      <c r="A18" s="7" t="s">
        <v>195</v>
      </c>
      <c r="B18" s="6" t="s">
        <v>111</v>
      </c>
      <c r="C18" s="8" t="s">
        <v>111</v>
      </c>
      <c r="D18" s="9">
        <v>8629707</v>
      </c>
      <c r="E18" s="8" t="s">
        <v>111</v>
      </c>
      <c r="F18" s="9">
        <v>24931061</v>
      </c>
      <c r="G18" s="8" t="s">
        <v>111</v>
      </c>
      <c r="H18" s="9">
        <v>33560768</v>
      </c>
      <c r="I18" s="8" t="s">
        <v>111</v>
      </c>
      <c r="J18" s="9">
        <v>1156942</v>
      </c>
      <c r="K18" s="8" t="s">
        <v>111</v>
      </c>
      <c r="L18" s="9">
        <v>1230054</v>
      </c>
      <c r="M18" s="8" t="s">
        <v>111</v>
      </c>
      <c r="N18" s="9">
        <v>2386996</v>
      </c>
      <c r="O18" s="8" t="s">
        <v>111</v>
      </c>
      <c r="P18" s="9">
        <v>7472765</v>
      </c>
      <c r="Q18" s="8" t="s">
        <v>111</v>
      </c>
      <c r="R18" s="9">
        <v>23701007</v>
      </c>
      <c r="S18" s="8" t="s">
        <v>111</v>
      </c>
      <c r="T18" s="9">
        <v>31173771</v>
      </c>
    </row>
    <row r="19" spans="1:20" ht="20.399999999999999" x14ac:dyDescent="0.3">
      <c r="A19" s="7" t="s">
        <v>196</v>
      </c>
      <c r="B19" s="6" t="s">
        <v>111</v>
      </c>
      <c r="C19" s="8" t="s">
        <v>111</v>
      </c>
      <c r="D19" s="9">
        <v>54697524</v>
      </c>
      <c r="E19" s="8" t="s">
        <v>111</v>
      </c>
      <c r="F19" s="9">
        <v>53175223</v>
      </c>
      <c r="G19" s="8" t="s">
        <v>111</v>
      </c>
      <c r="H19" s="9">
        <v>107872747</v>
      </c>
      <c r="I19" s="8" t="s">
        <v>111</v>
      </c>
      <c r="J19" s="9">
        <v>22675235</v>
      </c>
      <c r="K19" s="8" t="s">
        <v>111</v>
      </c>
      <c r="L19" s="9">
        <v>4402106</v>
      </c>
      <c r="M19" s="8" t="s">
        <v>111</v>
      </c>
      <c r="N19" s="9">
        <v>27077341</v>
      </c>
      <c r="O19" s="8" t="s">
        <v>111</v>
      </c>
      <c r="P19" s="9">
        <v>32022289</v>
      </c>
      <c r="Q19" s="8" t="s">
        <v>111</v>
      </c>
      <c r="R19" s="9">
        <v>48773117</v>
      </c>
      <c r="S19" s="8" t="s">
        <v>111</v>
      </c>
      <c r="T19" s="9">
        <v>80795406</v>
      </c>
    </row>
    <row r="20" spans="1:20" ht="30.6" x14ac:dyDescent="0.3">
      <c r="A20" s="7" t="s">
        <v>197</v>
      </c>
      <c r="B20" s="6" t="s">
        <v>111</v>
      </c>
      <c r="C20" s="8" t="s">
        <v>111</v>
      </c>
      <c r="D20" s="9">
        <v>20761886</v>
      </c>
      <c r="E20" s="8" t="s">
        <v>111</v>
      </c>
      <c r="F20" s="9">
        <v>49288333</v>
      </c>
      <c r="G20" s="8" t="s">
        <v>111</v>
      </c>
      <c r="H20" s="9">
        <v>70050219</v>
      </c>
      <c r="I20" s="8" t="s">
        <v>111</v>
      </c>
      <c r="J20" s="9">
        <v>5856288</v>
      </c>
      <c r="K20" s="8" t="s">
        <v>111</v>
      </c>
      <c r="L20" s="9">
        <v>4766531</v>
      </c>
      <c r="M20" s="8" t="s">
        <v>111</v>
      </c>
      <c r="N20" s="9">
        <v>10622819</v>
      </c>
      <c r="O20" s="8" t="s">
        <v>111</v>
      </c>
      <c r="P20" s="9">
        <v>14905599</v>
      </c>
      <c r="Q20" s="8" t="s">
        <v>111</v>
      </c>
      <c r="R20" s="9">
        <v>44521802</v>
      </c>
      <c r="S20" s="8" t="s">
        <v>111</v>
      </c>
      <c r="T20" s="9">
        <v>59427400</v>
      </c>
    </row>
    <row r="21" spans="1:20" ht="102" x14ac:dyDescent="0.3">
      <c r="A21" s="7" t="s">
        <v>198</v>
      </c>
      <c r="B21" s="6" t="s">
        <v>111</v>
      </c>
      <c r="C21" s="8" t="s">
        <v>111</v>
      </c>
      <c r="D21" s="9">
        <v>2953571</v>
      </c>
      <c r="E21" s="8" t="s">
        <v>111</v>
      </c>
      <c r="F21" s="9">
        <v>6013789</v>
      </c>
      <c r="G21" s="8" t="s">
        <v>111</v>
      </c>
      <c r="H21" s="9">
        <v>8967360</v>
      </c>
      <c r="I21" s="8" t="s">
        <v>111</v>
      </c>
      <c r="J21" s="9">
        <v>797487</v>
      </c>
      <c r="K21" s="8" t="s">
        <v>111</v>
      </c>
      <c r="L21" s="9">
        <v>466952</v>
      </c>
      <c r="M21" s="8" t="s">
        <v>111</v>
      </c>
      <c r="N21" s="9">
        <v>1264439</v>
      </c>
      <c r="O21" s="8" t="s">
        <v>111</v>
      </c>
      <c r="P21" s="9">
        <v>2156084</v>
      </c>
      <c r="Q21" s="8" t="s">
        <v>111</v>
      </c>
      <c r="R21" s="9">
        <v>5546837</v>
      </c>
      <c r="S21" s="8" t="s">
        <v>111</v>
      </c>
      <c r="T21" s="9">
        <v>7702920</v>
      </c>
    </row>
    <row r="22" spans="1:20" ht="15" x14ac:dyDescent="0.3">
      <c r="A22" s="7" t="s">
        <v>199</v>
      </c>
      <c r="B22" s="6" t="s">
        <v>111</v>
      </c>
      <c r="C22" s="8" t="s">
        <v>111</v>
      </c>
      <c r="D22" s="9">
        <v>6447527</v>
      </c>
      <c r="E22" s="8" t="s">
        <v>111</v>
      </c>
      <c r="F22" s="9">
        <v>8668047</v>
      </c>
      <c r="G22" s="8" t="s">
        <v>111</v>
      </c>
      <c r="H22" s="9">
        <v>15115574</v>
      </c>
      <c r="I22" s="8" t="s">
        <v>111</v>
      </c>
      <c r="J22" s="9">
        <v>3548588</v>
      </c>
      <c r="K22" s="8" t="s">
        <v>111</v>
      </c>
      <c r="L22" s="9">
        <v>1293898</v>
      </c>
      <c r="M22" s="8" t="s">
        <v>111</v>
      </c>
      <c r="N22" s="9">
        <v>4842486</v>
      </c>
      <c r="O22" s="8" t="s">
        <v>111</v>
      </c>
      <c r="P22" s="9">
        <v>2898939</v>
      </c>
      <c r="Q22" s="8" t="s">
        <v>111</v>
      </c>
      <c r="R22" s="9">
        <v>7374149</v>
      </c>
      <c r="S22" s="8" t="s">
        <v>111</v>
      </c>
      <c r="T22" s="9">
        <v>10273088</v>
      </c>
    </row>
    <row r="23" spans="1:20" ht="15" x14ac:dyDescent="0.3">
      <c r="A23" s="7" t="s">
        <v>200</v>
      </c>
      <c r="B23" s="6" t="s">
        <v>111</v>
      </c>
      <c r="C23" s="8" t="s">
        <v>111</v>
      </c>
      <c r="D23" s="9">
        <v>2297517</v>
      </c>
      <c r="E23" s="8" t="s">
        <v>111</v>
      </c>
      <c r="F23" s="9">
        <v>5884751</v>
      </c>
      <c r="G23" s="8" t="s">
        <v>111</v>
      </c>
      <c r="H23" s="9">
        <v>8182268</v>
      </c>
      <c r="I23" s="8" t="s">
        <v>111</v>
      </c>
      <c r="J23" s="9">
        <v>90775</v>
      </c>
      <c r="K23" s="8" t="s">
        <v>111</v>
      </c>
      <c r="L23" s="9">
        <v>107914</v>
      </c>
      <c r="M23" s="8" t="s">
        <v>111</v>
      </c>
      <c r="N23" s="9">
        <v>198690</v>
      </c>
      <c r="O23" s="8" t="s">
        <v>111</v>
      </c>
      <c r="P23" s="9">
        <v>2206742</v>
      </c>
      <c r="Q23" s="8" t="s">
        <v>111</v>
      </c>
      <c r="R23" s="9">
        <v>5776837</v>
      </c>
      <c r="S23" s="8" t="s">
        <v>111</v>
      </c>
      <c r="T23" s="9">
        <v>7983578</v>
      </c>
    </row>
    <row r="24" spans="1:20" ht="20.399999999999999" x14ac:dyDescent="0.3">
      <c r="A24" s="7" t="s">
        <v>201</v>
      </c>
      <c r="B24" s="6" t="s">
        <v>111</v>
      </c>
      <c r="C24" s="8" t="s">
        <v>111</v>
      </c>
      <c r="D24" s="9">
        <v>57701993</v>
      </c>
      <c r="E24" s="8" t="s">
        <v>111</v>
      </c>
      <c r="F24" s="9">
        <v>50500022</v>
      </c>
      <c r="G24" s="8" t="s">
        <v>111</v>
      </c>
      <c r="H24" s="9">
        <v>108202015</v>
      </c>
      <c r="I24" s="8" t="s">
        <v>111</v>
      </c>
      <c r="J24" s="9">
        <v>10521305</v>
      </c>
      <c r="K24" s="8" t="s">
        <v>111</v>
      </c>
      <c r="L24" s="9">
        <v>3920199</v>
      </c>
      <c r="M24" s="8" t="s">
        <v>111</v>
      </c>
      <c r="N24" s="9">
        <v>14441505</v>
      </c>
      <c r="O24" s="8" t="s">
        <v>111</v>
      </c>
      <c r="P24" s="9">
        <v>47180688</v>
      </c>
      <c r="Q24" s="8" t="s">
        <v>111</v>
      </c>
      <c r="R24" s="9">
        <v>46579823</v>
      </c>
      <c r="S24" s="8" t="s">
        <v>111</v>
      </c>
      <c r="T24" s="9">
        <v>93760510</v>
      </c>
    </row>
    <row r="25" spans="1:20" ht="15" x14ac:dyDescent="0.3">
      <c r="A25" s="7" t="s">
        <v>202</v>
      </c>
      <c r="B25" s="6" t="s">
        <v>111</v>
      </c>
      <c r="C25" s="8" t="s">
        <v>111</v>
      </c>
      <c r="D25" s="9">
        <v>1344927</v>
      </c>
      <c r="E25" s="8" t="s">
        <v>111</v>
      </c>
      <c r="F25" s="9">
        <v>7672837</v>
      </c>
      <c r="G25" s="8" t="s">
        <v>111</v>
      </c>
      <c r="H25" s="9">
        <v>9017764</v>
      </c>
      <c r="I25" s="8" t="s">
        <v>111</v>
      </c>
      <c r="J25" s="9">
        <v>1222</v>
      </c>
      <c r="K25" s="8" t="s">
        <v>111</v>
      </c>
      <c r="L25" s="9">
        <v>94</v>
      </c>
      <c r="M25" s="8" t="s">
        <v>111</v>
      </c>
      <c r="N25" s="9">
        <v>1316</v>
      </c>
      <c r="O25" s="8" t="s">
        <v>111</v>
      </c>
      <c r="P25" s="9">
        <v>1343705</v>
      </c>
      <c r="Q25" s="8" t="s">
        <v>111</v>
      </c>
      <c r="R25" s="9">
        <v>7672742</v>
      </c>
      <c r="S25" s="8" t="s">
        <v>111</v>
      </c>
      <c r="T25" s="9">
        <v>9016448</v>
      </c>
    </row>
    <row r="26" spans="1:20" ht="20.399999999999999" x14ac:dyDescent="0.3">
      <c r="A26" s="7" t="s">
        <v>203</v>
      </c>
      <c r="B26" s="6" t="s">
        <v>111</v>
      </c>
      <c r="C26" s="8" t="s">
        <v>111</v>
      </c>
      <c r="D26" s="9">
        <v>5801493</v>
      </c>
      <c r="E26" s="8" t="s">
        <v>111</v>
      </c>
      <c r="F26" s="9">
        <v>10844118</v>
      </c>
      <c r="G26" s="8" t="s">
        <v>111</v>
      </c>
      <c r="H26" s="9">
        <v>16645611</v>
      </c>
      <c r="I26" s="8" t="s">
        <v>111</v>
      </c>
      <c r="J26" s="9">
        <v>947851</v>
      </c>
      <c r="K26" s="8" t="s">
        <v>111</v>
      </c>
      <c r="L26" s="9">
        <v>551090</v>
      </c>
      <c r="M26" s="8" t="s">
        <v>111</v>
      </c>
      <c r="N26" s="9">
        <v>1498941</v>
      </c>
      <c r="O26" s="8" t="s">
        <v>111</v>
      </c>
      <c r="P26" s="9">
        <v>4853641</v>
      </c>
      <c r="Q26" s="8" t="s">
        <v>111</v>
      </c>
      <c r="R26" s="9">
        <v>10293028</v>
      </c>
      <c r="S26" s="8" t="s">
        <v>111</v>
      </c>
      <c r="T26" s="9">
        <v>15146670</v>
      </c>
    </row>
    <row r="27" spans="1:20" ht="71.400000000000006" x14ac:dyDescent="0.3">
      <c r="A27" s="7" t="s">
        <v>204</v>
      </c>
      <c r="B27" s="6" t="s">
        <v>111</v>
      </c>
      <c r="C27" s="8" t="s">
        <v>111</v>
      </c>
      <c r="D27" s="9">
        <v>671024</v>
      </c>
      <c r="E27" s="8" t="s">
        <v>111</v>
      </c>
      <c r="F27" s="9">
        <v>678123</v>
      </c>
      <c r="G27" s="8" t="s">
        <v>111</v>
      </c>
      <c r="H27" s="9">
        <v>1349147</v>
      </c>
      <c r="I27" s="8" t="s">
        <v>111</v>
      </c>
      <c r="J27" s="9">
        <v>306257</v>
      </c>
      <c r="K27" s="8" t="s">
        <v>111</v>
      </c>
      <c r="L27" s="9">
        <v>123029</v>
      </c>
      <c r="M27" s="8" t="s">
        <v>111</v>
      </c>
      <c r="N27" s="9">
        <v>429286</v>
      </c>
      <c r="O27" s="8" t="s">
        <v>111</v>
      </c>
      <c r="P27" s="9">
        <v>364767</v>
      </c>
      <c r="Q27" s="8" t="s">
        <v>111</v>
      </c>
      <c r="R27" s="9">
        <v>555093</v>
      </c>
      <c r="S27" s="8" t="s">
        <v>111</v>
      </c>
      <c r="T27" s="9">
        <v>919861</v>
      </c>
    </row>
    <row r="28" spans="1:20" ht="20.399999999999999" x14ac:dyDescent="0.3">
      <c r="A28" s="7" t="s">
        <v>205</v>
      </c>
      <c r="B28" s="6" t="s">
        <v>111</v>
      </c>
      <c r="C28" s="8" t="s">
        <v>111</v>
      </c>
      <c r="D28" s="9">
        <v>8993630</v>
      </c>
      <c r="E28" s="8" t="s">
        <v>111</v>
      </c>
      <c r="F28" s="9">
        <v>31133284</v>
      </c>
      <c r="G28" s="8" t="s">
        <v>111</v>
      </c>
      <c r="H28" s="9">
        <v>40126914</v>
      </c>
      <c r="I28" s="8" t="s">
        <v>111</v>
      </c>
      <c r="J28" s="9">
        <v>950402</v>
      </c>
      <c r="K28" s="8" t="s">
        <v>111</v>
      </c>
      <c r="L28" s="9">
        <v>351491</v>
      </c>
      <c r="M28" s="8" t="s">
        <v>111</v>
      </c>
      <c r="N28" s="9">
        <v>1301894</v>
      </c>
      <c r="O28" s="8" t="s">
        <v>111</v>
      </c>
      <c r="P28" s="9">
        <v>8043228</v>
      </c>
      <c r="Q28" s="8" t="s">
        <v>111</v>
      </c>
      <c r="R28" s="9">
        <v>30781793</v>
      </c>
      <c r="S28" s="8" t="s">
        <v>111</v>
      </c>
      <c r="T28" s="9">
        <v>38825021</v>
      </c>
    </row>
    <row r="29" spans="1:20" ht="51" x14ac:dyDescent="0.3">
      <c r="A29" s="7" t="s">
        <v>206</v>
      </c>
      <c r="B29" s="6" t="s">
        <v>111</v>
      </c>
      <c r="C29" s="8" t="s">
        <v>111</v>
      </c>
      <c r="D29" s="9">
        <v>4076123</v>
      </c>
      <c r="E29" s="8" t="s">
        <v>111</v>
      </c>
      <c r="F29" s="9">
        <v>17007648</v>
      </c>
      <c r="G29" s="8" t="s">
        <v>111</v>
      </c>
      <c r="H29" s="9">
        <v>21083770</v>
      </c>
      <c r="I29" s="8" t="s">
        <v>111</v>
      </c>
      <c r="J29" s="9">
        <v>322205</v>
      </c>
      <c r="K29" s="8" t="s">
        <v>111</v>
      </c>
      <c r="L29" s="9">
        <v>93792</v>
      </c>
      <c r="M29" s="8" t="s">
        <v>111</v>
      </c>
      <c r="N29" s="9">
        <v>415996</v>
      </c>
      <c r="O29" s="8" t="s">
        <v>111</v>
      </c>
      <c r="P29" s="9">
        <v>3753918</v>
      </c>
      <c r="Q29" s="8" t="s">
        <v>111</v>
      </c>
      <c r="R29" s="9">
        <v>16913856</v>
      </c>
      <c r="S29" s="8" t="s">
        <v>111</v>
      </c>
      <c r="T29" s="9">
        <v>20667774</v>
      </c>
    </row>
    <row r="30" spans="1:20" ht="15" x14ac:dyDescent="0.3">
      <c r="A30" s="7" t="s">
        <v>207</v>
      </c>
      <c r="B30" s="6" t="s">
        <v>111</v>
      </c>
      <c r="C30" s="8" t="s">
        <v>111</v>
      </c>
      <c r="D30" s="9">
        <v>17551069</v>
      </c>
      <c r="E30" s="8" t="s">
        <v>111</v>
      </c>
      <c r="F30" s="9">
        <v>36573976</v>
      </c>
      <c r="G30" s="8" t="s">
        <v>111</v>
      </c>
      <c r="H30" s="9">
        <v>54125045</v>
      </c>
      <c r="I30" s="8" t="s">
        <v>111</v>
      </c>
      <c r="J30" s="9">
        <v>1481903</v>
      </c>
      <c r="K30" s="8" t="s">
        <v>111</v>
      </c>
      <c r="L30" s="9">
        <v>391216</v>
      </c>
      <c r="M30" s="8" t="s">
        <v>111</v>
      </c>
      <c r="N30" s="9">
        <v>1873119</v>
      </c>
      <c r="O30" s="8" t="s">
        <v>111</v>
      </c>
      <c r="P30" s="9">
        <v>16069166</v>
      </c>
      <c r="Q30" s="8" t="s">
        <v>111</v>
      </c>
      <c r="R30" s="9">
        <v>36182760</v>
      </c>
      <c r="S30" s="8" t="s">
        <v>111</v>
      </c>
      <c r="T30" s="9">
        <v>52251926</v>
      </c>
    </row>
    <row r="31" spans="1:20" ht="15" x14ac:dyDescent="0.3">
      <c r="A31" s="7" t="s">
        <v>100</v>
      </c>
      <c r="B31" s="6" t="s">
        <v>111</v>
      </c>
      <c r="C31" s="8" t="s">
        <v>111</v>
      </c>
      <c r="D31" s="9">
        <v>386179370</v>
      </c>
      <c r="E31" s="8" t="s">
        <v>111</v>
      </c>
      <c r="F31" s="9">
        <v>534552943</v>
      </c>
      <c r="G31" s="8" t="s">
        <v>111</v>
      </c>
      <c r="H31" s="9">
        <v>920732313</v>
      </c>
      <c r="I31" s="8" t="s">
        <v>111</v>
      </c>
      <c r="J31" s="9">
        <v>113512360</v>
      </c>
      <c r="K31" s="8" t="s">
        <v>111</v>
      </c>
      <c r="L31" s="9">
        <v>41432354</v>
      </c>
      <c r="M31" s="8" t="s">
        <v>111</v>
      </c>
      <c r="N31" s="9">
        <v>154944714</v>
      </c>
      <c r="O31" s="8" t="s">
        <v>111</v>
      </c>
      <c r="P31" s="9">
        <v>272667010</v>
      </c>
      <c r="Q31" s="8" t="s">
        <v>111</v>
      </c>
      <c r="R31" s="9">
        <v>493120589</v>
      </c>
      <c r="S31" s="8" t="s">
        <v>111</v>
      </c>
      <c r="T31" s="9">
        <v>765787599</v>
      </c>
    </row>
    <row r="32" spans="1:20" x14ac:dyDescent="0.25">
      <c r="A32" s="17" t="s">
        <v>211</v>
      </c>
    </row>
  </sheetData>
  <mergeCells count="33">
    <mergeCell ref="A3:B3"/>
    <mergeCell ref="C3:T3"/>
    <mergeCell ref="A4:B4"/>
    <mergeCell ref="C4:T4"/>
    <mergeCell ref="A5:B5"/>
    <mergeCell ref="C5:T5"/>
    <mergeCell ref="K9:L9"/>
    <mergeCell ref="A6:B6"/>
    <mergeCell ref="C6:T6"/>
    <mergeCell ref="A7:B7"/>
    <mergeCell ref="C7:T7"/>
    <mergeCell ref="A8:B8"/>
    <mergeCell ref="C8:H8"/>
    <mergeCell ref="I8:N8"/>
    <mergeCell ref="O8:T8"/>
    <mergeCell ref="A9:B9"/>
    <mergeCell ref="C9:D9"/>
    <mergeCell ref="E9:F9"/>
    <mergeCell ref="G9:H9"/>
    <mergeCell ref="I9:J9"/>
    <mergeCell ref="C10:D10"/>
    <mergeCell ref="E10:F10"/>
    <mergeCell ref="G10:H10"/>
    <mergeCell ref="I10:J10"/>
    <mergeCell ref="K10:L10"/>
    <mergeCell ref="O10:P10"/>
    <mergeCell ref="Q10:R10"/>
    <mergeCell ref="S10:T10"/>
    <mergeCell ref="M9:N9"/>
    <mergeCell ref="O9:P9"/>
    <mergeCell ref="Q9:R9"/>
    <mergeCell ref="S9:T9"/>
    <mergeCell ref="M10:N10"/>
  </mergeCells>
  <hyperlinks>
    <hyperlink ref="A2" r:id="rId1" display="http://dati.istat.it/OECDStat_Metadata/ShowMetadata.ashx?Dataset=DCSC_TRAMERCIS1&amp;ShowOnWeb=true&amp;Lang=it" xr:uid="{00000000-0004-0000-0400-000000000000}"/>
    <hyperlink ref="C9" r:id="rId2" display="http://dati.istat.it/OECDStat_Metadata/ShowMetadata.ashx?Dataset=DCSC_TRAMERCIS1&amp;Coords=[LUNGHEZZA].[KM_UN_50]&amp;ShowOnWeb=true&amp;Lang=it" xr:uid="{00000000-0004-0000-0400-000001000000}"/>
    <hyperlink ref="E9" r:id="rId3" display="http://dati.istat.it/OECDStat_Metadata/ShowMetadata.ashx?Dataset=DCSC_TRAMERCIS1&amp;Coords=[LUNGHEZZA].[KM_GE_50]&amp;ShowOnWeb=true&amp;Lang=it" xr:uid="{00000000-0004-0000-0400-000002000000}"/>
    <hyperlink ref="I9" r:id="rId4" display="http://dati.istat.it/OECDStat_Metadata/ShowMetadata.ashx?Dataset=DCSC_TRAMERCIS1&amp;Coords=[LUNGHEZZA].[KM_UN_50]&amp;ShowOnWeb=true&amp;Lang=it" xr:uid="{00000000-0004-0000-0400-000003000000}"/>
    <hyperlink ref="K9" r:id="rId5" display="http://dati.istat.it/OECDStat_Metadata/ShowMetadata.ashx?Dataset=DCSC_TRAMERCIS1&amp;Coords=[LUNGHEZZA].[KM_GE_50]&amp;ShowOnWeb=true&amp;Lang=it" xr:uid="{00000000-0004-0000-0400-000004000000}"/>
    <hyperlink ref="O9" r:id="rId6" display="http://dati.istat.it/OECDStat_Metadata/ShowMetadata.ashx?Dataset=DCSC_TRAMERCIS1&amp;Coords=[LUNGHEZZA].[KM_UN_50]&amp;ShowOnWeb=true&amp;Lang=it" xr:uid="{00000000-0004-0000-0400-000005000000}"/>
    <hyperlink ref="Q9" r:id="rId7" display="http://dati.istat.it/OECDStat_Metadata/ShowMetadata.ashx?Dataset=DCSC_TRAMERCIS1&amp;Coords=[LUNGHEZZA].[KM_GE_50]&amp;ShowOnWeb=true&amp;Lang=it" xr:uid="{00000000-0004-0000-0400-000006000000}"/>
    <hyperlink ref="A32" r:id="rId8" display="http://dativ7a.istat.it//index.aspx?DatasetCode=DCSC_TRAMERCIS1" xr:uid="{00000000-0004-0000-0400-000007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0"/>
  <sheetViews>
    <sheetView topLeftCell="A4" workbookViewId="0">
      <selection activeCell="E10" sqref="E10"/>
    </sheetView>
  </sheetViews>
  <sheetFormatPr defaultRowHeight="13.2" x14ac:dyDescent="0.25"/>
  <cols>
    <col min="1" max="2" width="26.5546875" customWidth="1"/>
    <col min="3" max="3" width="2.44140625" customWidth="1"/>
    <col min="4" max="4" width="4.44140625" customWidth="1"/>
    <col min="6" max="6" width="4.44140625" customWidth="1"/>
    <col min="8" max="8" width="4.44140625" customWidth="1"/>
    <col min="10" max="10" width="4.44140625" customWidth="1"/>
    <col min="12" max="12" width="4.44140625" customWidth="1"/>
    <col min="14" max="14" width="4.44140625" customWidth="1"/>
  </cols>
  <sheetData>
    <row r="1" spans="1:15" hidden="1" x14ac:dyDescent="0.25">
      <c r="A1" s="3" t="e">
        <f ca="1">DotStatQuery(B1)</f>
        <v>#NAME?</v>
      </c>
      <c r="B1" s="3" t="s">
        <v>118</v>
      </c>
    </row>
    <row r="2" spans="1:15" ht="23.4" x14ac:dyDescent="0.25">
      <c r="A2" s="4" t="s">
        <v>119</v>
      </c>
    </row>
    <row r="3" spans="1:15" ht="12.9" customHeight="1" x14ac:dyDescent="0.25">
      <c r="A3" s="215" t="s">
        <v>98</v>
      </c>
      <c r="B3" s="216"/>
      <c r="C3" s="217"/>
      <c r="D3" s="218" t="s">
        <v>35</v>
      </c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20"/>
    </row>
    <row r="4" spans="1:15" ht="12.9" customHeight="1" x14ac:dyDescent="0.25">
      <c r="A4" s="215" t="s">
        <v>120</v>
      </c>
      <c r="B4" s="216"/>
      <c r="C4" s="217"/>
      <c r="D4" s="218" t="s">
        <v>121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20"/>
    </row>
    <row r="5" spans="1:15" ht="12.9" customHeight="1" x14ac:dyDescent="0.25">
      <c r="A5" s="215" t="s">
        <v>122</v>
      </c>
      <c r="B5" s="216"/>
      <c r="C5" s="217"/>
      <c r="D5" s="218" t="s">
        <v>121</v>
      </c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20"/>
    </row>
    <row r="6" spans="1:15" ht="12.9" customHeight="1" x14ac:dyDescent="0.25">
      <c r="A6" s="215" t="s">
        <v>101</v>
      </c>
      <c r="B6" s="216"/>
      <c r="C6" s="217"/>
      <c r="D6" s="221">
        <v>2018</v>
      </c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3"/>
    </row>
    <row r="7" spans="1:15" ht="12.75" customHeight="1" x14ac:dyDescent="0.25">
      <c r="A7" s="209" t="s">
        <v>110</v>
      </c>
      <c r="B7" s="210"/>
      <c r="C7" s="211"/>
      <c r="D7" s="239" t="s">
        <v>113</v>
      </c>
      <c r="E7" s="241"/>
      <c r="F7" s="241"/>
      <c r="G7" s="240"/>
      <c r="H7" s="239" t="s">
        <v>123</v>
      </c>
      <c r="I7" s="241"/>
      <c r="J7" s="241"/>
      <c r="K7" s="240"/>
      <c r="L7" s="212" t="s">
        <v>115</v>
      </c>
      <c r="M7" s="213"/>
      <c r="N7" s="213"/>
      <c r="O7" s="214"/>
    </row>
    <row r="8" spans="1:15" ht="62.4" customHeight="1" x14ac:dyDescent="0.25">
      <c r="A8" s="209" t="s">
        <v>105</v>
      </c>
      <c r="B8" s="210"/>
      <c r="C8" s="211"/>
      <c r="D8" s="212" t="s">
        <v>106</v>
      </c>
      <c r="E8" s="214"/>
      <c r="F8" s="212" t="s">
        <v>107</v>
      </c>
      <c r="G8" s="214"/>
      <c r="H8" s="212" t="s">
        <v>106</v>
      </c>
      <c r="I8" s="214"/>
      <c r="J8" s="212" t="s">
        <v>107</v>
      </c>
      <c r="K8" s="214"/>
      <c r="L8" s="212" t="s">
        <v>106</v>
      </c>
      <c r="M8" s="214"/>
      <c r="N8" s="212" t="s">
        <v>107</v>
      </c>
      <c r="O8" s="214"/>
    </row>
    <row r="9" spans="1:15" ht="13.65" customHeight="1" x14ac:dyDescent="0.3">
      <c r="A9" s="5" t="s">
        <v>102</v>
      </c>
      <c r="B9" s="5" t="s">
        <v>99</v>
      </c>
      <c r="C9" s="6" t="s">
        <v>111</v>
      </c>
      <c r="D9" s="207" t="s">
        <v>111</v>
      </c>
      <c r="E9" s="208"/>
      <c r="F9" s="207" t="s">
        <v>111</v>
      </c>
      <c r="G9" s="208"/>
      <c r="H9" s="207" t="s">
        <v>111</v>
      </c>
      <c r="I9" s="208"/>
      <c r="J9" s="207" t="s">
        <v>111</v>
      </c>
      <c r="K9" s="208"/>
      <c r="L9" s="207" t="s">
        <v>111</v>
      </c>
      <c r="M9" s="208"/>
      <c r="N9" s="207" t="s">
        <v>111</v>
      </c>
      <c r="O9" s="208"/>
    </row>
    <row r="10" spans="1:15" ht="22.65" customHeight="1" x14ac:dyDescent="0.3">
      <c r="A10" s="204" t="s">
        <v>100</v>
      </c>
      <c r="B10" s="7" t="s">
        <v>100</v>
      </c>
      <c r="C10" s="6" t="s">
        <v>111</v>
      </c>
      <c r="D10" s="8" t="s">
        <v>111</v>
      </c>
      <c r="E10" s="9">
        <v>379174416</v>
      </c>
      <c r="F10" s="8" t="s">
        <v>111</v>
      </c>
      <c r="G10" s="9">
        <v>7636016</v>
      </c>
      <c r="H10" s="8" t="s">
        <v>111</v>
      </c>
      <c r="I10" s="9">
        <v>506276195</v>
      </c>
      <c r="J10" s="8" t="s">
        <v>111</v>
      </c>
      <c r="K10" s="9">
        <v>112050767</v>
      </c>
      <c r="L10" s="8" t="s">
        <v>111</v>
      </c>
      <c r="M10" s="9">
        <v>885450612</v>
      </c>
      <c r="N10" s="8" t="s">
        <v>111</v>
      </c>
      <c r="O10" s="9">
        <v>119686783</v>
      </c>
    </row>
    <row r="11" spans="1:15" ht="30.6" x14ac:dyDescent="0.3">
      <c r="A11" s="205"/>
      <c r="B11" s="7" t="s">
        <v>124</v>
      </c>
      <c r="C11" s="6" t="s">
        <v>111</v>
      </c>
      <c r="D11" s="10" t="s">
        <v>111</v>
      </c>
      <c r="E11" s="9">
        <v>18046099</v>
      </c>
      <c r="F11" s="8" t="s">
        <v>111</v>
      </c>
      <c r="G11" s="9">
        <v>497031</v>
      </c>
      <c r="H11" s="8" t="s">
        <v>111</v>
      </c>
      <c r="I11" s="9">
        <v>38198095</v>
      </c>
      <c r="J11" s="8" t="s">
        <v>111</v>
      </c>
      <c r="K11" s="9">
        <v>10045036</v>
      </c>
      <c r="L11" s="8" t="s">
        <v>111</v>
      </c>
      <c r="M11" s="9">
        <v>56244194</v>
      </c>
      <c r="N11" s="8" t="s">
        <v>111</v>
      </c>
      <c r="O11" s="9">
        <v>10542067</v>
      </c>
    </row>
    <row r="12" spans="1:15" ht="20.399999999999999" x14ac:dyDescent="0.3">
      <c r="A12" s="205"/>
      <c r="B12" s="7" t="s">
        <v>125</v>
      </c>
      <c r="C12" s="6" t="s">
        <v>111</v>
      </c>
      <c r="D12" s="8" t="s">
        <v>111</v>
      </c>
      <c r="E12" s="9">
        <v>1362627</v>
      </c>
      <c r="F12" s="8" t="s">
        <v>111</v>
      </c>
      <c r="G12" s="9">
        <v>38571</v>
      </c>
      <c r="H12" s="8" t="s">
        <v>111</v>
      </c>
      <c r="I12" s="9">
        <v>7831771</v>
      </c>
      <c r="J12" s="8" t="s">
        <v>111</v>
      </c>
      <c r="K12" s="9">
        <v>1680233</v>
      </c>
      <c r="L12" s="8" t="s">
        <v>111</v>
      </c>
      <c r="M12" s="9">
        <v>9194398</v>
      </c>
      <c r="N12" s="8" t="s">
        <v>111</v>
      </c>
      <c r="O12" s="9">
        <v>1718804</v>
      </c>
    </row>
    <row r="13" spans="1:15" ht="30.6" x14ac:dyDescent="0.3">
      <c r="A13" s="205"/>
      <c r="B13" s="7" t="s">
        <v>126</v>
      </c>
      <c r="C13" s="6" t="s">
        <v>111</v>
      </c>
      <c r="D13" s="10" t="s">
        <v>111</v>
      </c>
      <c r="E13" s="9">
        <v>110567435</v>
      </c>
      <c r="F13" s="8" t="s">
        <v>111</v>
      </c>
      <c r="G13" s="9">
        <v>1860048</v>
      </c>
      <c r="H13" s="8" t="s">
        <v>111</v>
      </c>
      <c r="I13" s="9">
        <v>33451152</v>
      </c>
      <c r="J13" s="8" t="s">
        <v>111</v>
      </c>
      <c r="K13" s="9">
        <v>5128115</v>
      </c>
      <c r="L13" s="8" t="s">
        <v>111</v>
      </c>
      <c r="M13" s="9">
        <v>144018587</v>
      </c>
      <c r="N13" s="8" t="s">
        <v>111</v>
      </c>
      <c r="O13" s="9">
        <v>6988163</v>
      </c>
    </row>
    <row r="14" spans="1:15" ht="20.399999999999999" x14ac:dyDescent="0.3">
      <c r="A14" s="205"/>
      <c r="B14" s="7" t="s">
        <v>127</v>
      </c>
      <c r="C14" s="6" t="s">
        <v>111</v>
      </c>
      <c r="D14" s="8" t="s">
        <v>111</v>
      </c>
      <c r="E14" s="9">
        <v>28911045</v>
      </c>
      <c r="F14" s="8" t="s">
        <v>111</v>
      </c>
      <c r="G14" s="9">
        <v>710321</v>
      </c>
      <c r="H14" s="8" t="s">
        <v>111</v>
      </c>
      <c r="I14" s="9">
        <v>81231840</v>
      </c>
      <c r="J14" s="8" t="s">
        <v>111</v>
      </c>
      <c r="K14" s="9">
        <v>19141990</v>
      </c>
      <c r="L14" s="8" t="s">
        <v>111</v>
      </c>
      <c r="M14" s="9">
        <v>110142885</v>
      </c>
      <c r="N14" s="8" t="s">
        <v>111</v>
      </c>
      <c r="O14" s="9">
        <v>19852311</v>
      </c>
    </row>
    <row r="15" spans="1:15" ht="30.6" x14ac:dyDescent="0.3">
      <c r="A15" s="205"/>
      <c r="B15" s="7" t="s">
        <v>128</v>
      </c>
      <c r="C15" s="6" t="s">
        <v>111</v>
      </c>
      <c r="D15" s="10" t="s">
        <v>111</v>
      </c>
      <c r="E15" s="9">
        <v>1969393</v>
      </c>
      <c r="F15" s="8" t="s">
        <v>111</v>
      </c>
      <c r="G15" s="9">
        <v>34723</v>
      </c>
      <c r="H15" s="8" t="s">
        <v>111</v>
      </c>
      <c r="I15" s="9">
        <v>4509891</v>
      </c>
      <c r="J15" s="8" t="s">
        <v>111</v>
      </c>
      <c r="K15" s="9">
        <v>1430865</v>
      </c>
      <c r="L15" s="8" t="s">
        <v>111</v>
      </c>
      <c r="M15" s="9">
        <v>6479284</v>
      </c>
      <c r="N15" s="8" t="s">
        <v>111</v>
      </c>
      <c r="O15" s="9">
        <v>1465589</v>
      </c>
    </row>
    <row r="16" spans="1:15" ht="61.2" x14ac:dyDescent="0.3">
      <c r="A16" s="205"/>
      <c r="B16" s="7" t="s">
        <v>129</v>
      </c>
      <c r="C16" s="6" t="s">
        <v>111</v>
      </c>
      <c r="D16" s="8" t="s">
        <v>111</v>
      </c>
      <c r="E16" s="9">
        <v>14727466</v>
      </c>
      <c r="F16" s="8" t="s">
        <v>111</v>
      </c>
      <c r="G16" s="9">
        <v>236106</v>
      </c>
      <c r="H16" s="8" t="s">
        <v>111</v>
      </c>
      <c r="I16" s="9">
        <v>28402724</v>
      </c>
      <c r="J16" s="8" t="s">
        <v>111</v>
      </c>
      <c r="K16" s="9">
        <v>6196912</v>
      </c>
      <c r="L16" s="8" t="s">
        <v>111</v>
      </c>
      <c r="M16" s="9">
        <v>43130191</v>
      </c>
      <c r="N16" s="8" t="s">
        <v>111</v>
      </c>
      <c r="O16" s="9">
        <v>6433018</v>
      </c>
    </row>
    <row r="17" spans="1:15" ht="20.399999999999999" x14ac:dyDescent="0.3">
      <c r="A17" s="205"/>
      <c r="B17" s="7" t="s">
        <v>130</v>
      </c>
      <c r="C17" s="6" t="s">
        <v>111</v>
      </c>
      <c r="D17" s="10" t="s">
        <v>111</v>
      </c>
      <c r="E17" s="9">
        <v>9183632</v>
      </c>
      <c r="F17" s="8" t="s">
        <v>111</v>
      </c>
      <c r="G17" s="9">
        <v>248969</v>
      </c>
      <c r="H17" s="8" t="s">
        <v>111</v>
      </c>
      <c r="I17" s="9">
        <v>26993856</v>
      </c>
      <c r="J17" s="8" t="s">
        <v>111</v>
      </c>
      <c r="K17" s="9">
        <v>3799487</v>
      </c>
      <c r="L17" s="8" t="s">
        <v>111</v>
      </c>
      <c r="M17" s="9">
        <v>36177488</v>
      </c>
      <c r="N17" s="8" t="s">
        <v>111</v>
      </c>
      <c r="O17" s="9">
        <v>4048457</v>
      </c>
    </row>
    <row r="18" spans="1:15" ht="40.799999999999997" x14ac:dyDescent="0.3">
      <c r="A18" s="205"/>
      <c r="B18" s="7" t="s">
        <v>131</v>
      </c>
      <c r="C18" s="6" t="s">
        <v>111</v>
      </c>
      <c r="D18" s="8" t="s">
        <v>111</v>
      </c>
      <c r="E18" s="9">
        <v>6935660</v>
      </c>
      <c r="F18" s="8" t="s">
        <v>111</v>
      </c>
      <c r="G18" s="9">
        <v>166297</v>
      </c>
      <c r="H18" s="8" t="s">
        <v>111</v>
      </c>
      <c r="I18" s="9">
        <v>25518042</v>
      </c>
      <c r="J18" s="8" t="s">
        <v>111</v>
      </c>
      <c r="K18" s="9">
        <v>6894666</v>
      </c>
      <c r="L18" s="8" t="s">
        <v>111</v>
      </c>
      <c r="M18" s="9">
        <v>32453702</v>
      </c>
      <c r="N18" s="8" t="s">
        <v>111</v>
      </c>
      <c r="O18" s="9">
        <v>7060963</v>
      </c>
    </row>
    <row r="19" spans="1:15" ht="20.399999999999999" x14ac:dyDescent="0.3">
      <c r="A19" s="205"/>
      <c r="B19" s="7" t="s">
        <v>132</v>
      </c>
      <c r="C19" s="6" t="s">
        <v>111</v>
      </c>
      <c r="D19" s="10" t="s">
        <v>111</v>
      </c>
      <c r="E19" s="9">
        <v>59913513</v>
      </c>
      <c r="F19" s="8" t="s">
        <v>111</v>
      </c>
      <c r="G19" s="9">
        <v>1197615</v>
      </c>
      <c r="H19" s="8" t="s">
        <v>111</v>
      </c>
      <c r="I19" s="9">
        <v>45999631</v>
      </c>
      <c r="J19" s="8" t="s">
        <v>111</v>
      </c>
      <c r="K19" s="9">
        <v>8738736</v>
      </c>
      <c r="L19" s="8" t="s">
        <v>111</v>
      </c>
      <c r="M19" s="9">
        <v>105913144</v>
      </c>
      <c r="N19" s="8" t="s">
        <v>111</v>
      </c>
      <c r="O19" s="9">
        <v>9936351</v>
      </c>
    </row>
    <row r="20" spans="1:15" ht="30.6" x14ac:dyDescent="0.3">
      <c r="A20" s="205"/>
      <c r="B20" s="7" t="s">
        <v>133</v>
      </c>
      <c r="C20" s="6" t="s">
        <v>111</v>
      </c>
      <c r="D20" s="8" t="s">
        <v>111</v>
      </c>
      <c r="E20" s="9">
        <v>17168221</v>
      </c>
      <c r="F20" s="8" t="s">
        <v>111</v>
      </c>
      <c r="G20" s="9">
        <v>389639</v>
      </c>
      <c r="H20" s="8" t="s">
        <v>111</v>
      </c>
      <c r="I20" s="9">
        <v>44582536</v>
      </c>
      <c r="J20" s="8" t="s">
        <v>111</v>
      </c>
      <c r="K20" s="9">
        <v>10725009</v>
      </c>
      <c r="L20" s="8" t="s">
        <v>111</v>
      </c>
      <c r="M20" s="9">
        <v>61750758</v>
      </c>
      <c r="N20" s="8" t="s">
        <v>111</v>
      </c>
      <c r="O20" s="9">
        <v>11114648</v>
      </c>
    </row>
    <row r="21" spans="1:15" ht="102" x14ac:dyDescent="0.3">
      <c r="A21" s="205"/>
      <c r="B21" s="7" t="s">
        <v>134</v>
      </c>
      <c r="C21" s="6" t="s">
        <v>111</v>
      </c>
      <c r="D21" s="10" t="s">
        <v>111</v>
      </c>
      <c r="E21" s="9">
        <v>4045934</v>
      </c>
      <c r="F21" s="8" t="s">
        <v>111</v>
      </c>
      <c r="G21" s="9">
        <v>82668</v>
      </c>
      <c r="H21" s="8" t="s">
        <v>111</v>
      </c>
      <c r="I21" s="9">
        <v>5401155</v>
      </c>
      <c r="J21" s="8" t="s">
        <v>111</v>
      </c>
      <c r="K21" s="9">
        <v>1397678</v>
      </c>
      <c r="L21" s="8" t="s">
        <v>111</v>
      </c>
      <c r="M21" s="9">
        <v>9447088</v>
      </c>
      <c r="N21" s="8" t="s">
        <v>111</v>
      </c>
      <c r="O21" s="9">
        <v>1480347</v>
      </c>
    </row>
    <row r="22" spans="1:15" ht="15" x14ac:dyDescent="0.3">
      <c r="A22" s="205"/>
      <c r="B22" s="7" t="s">
        <v>135</v>
      </c>
      <c r="C22" s="6" t="s">
        <v>111</v>
      </c>
      <c r="D22" s="8" t="s">
        <v>111</v>
      </c>
      <c r="E22" s="9">
        <v>4812547</v>
      </c>
      <c r="F22" s="8" t="s">
        <v>111</v>
      </c>
      <c r="G22" s="9">
        <v>104177</v>
      </c>
      <c r="H22" s="8" t="s">
        <v>111</v>
      </c>
      <c r="I22" s="9">
        <v>7818038</v>
      </c>
      <c r="J22" s="8" t="s">
        <v>111</v>
      </c>
      <c r="K22" s="9">
        <v>2340963</v>
      </c>
      <c r="L22" s="8" t="s">
        <v>111</v>
      </c>
      <c r="M22" s="9">
        <v>12630585</v>
      </c>
      <c r="N22" s="8" t="s">
        <v>111</v>
      </c>
      <c r="O22" s="9">
        <v>2445140</v>
      </c>
    </row>
    <row r="23" spans="1:15" ht="15" x14ac:dyDescent="0.3">
      <c r="A23" s="205"/>
      <c r="B23" s="7" t="s">
        <v>136</v>
      </c>
      <c r="C23" s="6" t="s">
        <v>111</v>
      </c>
      <c r="D23" s="10" t="s">
        <v>111</v>
      </c>
      <c r="E23" s="9">
        <v>982234</v>
      </c>
      <c r="F23" s="8" t="s">
        <v>111</v>
      </c>
      <c r="G23" s="9">
        <v>18295</v>
      </c>
      <c r="H23" s="8" t="s">
        <v>111</v>
      </c>
      <c r="I23" s="9">
        <v>4727177</v>
      </c>
      <c r="J23" s="8" t="s">
        <v>111</v>
      </c>
      <c r="K23" s="9">
        <v>1347993</v>
      </c>
      <c r="L23" s="8" t="s">
        <v>111</v>
      </c>
      <c r="M23" s="9">
        <v>5709411</v>
      </c>
      <c r="N23" s="8" t="s">
        <v>111</v>
      </c>
      <c r="O23" s="9">
        <v>1366288</v>
      </c>
    </row>
    <row r="24" spans="1:15" ht="20.399999999999999" x14ac:dyDescent="0.3">
      <c r="A24" s="205"/>
      <c r="B24" s="7" t="s">
        <v>137</v>
      </c>
      <c r="C24" s="6" t="s">
        <v>111</v>
      </c>
      <c r="D24" s="8" t="s">
        <v>111</v>
      </c>
      <c r="E24" s="9">
        <v>60753549</v>
      </c>
      <c r="F24" s="8" t="s">
        <v>111</v>
      </c>
      <c r="G24" s="9">
        <v>1136388</v>
      </c>
      <c r="H24" s="8" t="s">
        <v>111</v>
      </c>
      <c r="I24" s="9">
        <v>44650777</v>
      </c>
      <c r="J24" s="8" t="s">
        <v>111</v>
      </c>
      <c r="K24" s="9">
        <v>6524765</v>
      </c>
      <c r="L24" s="8" t="s">
        <v>111</v>
      </c>
      <c r="M24" s="9">
        <v>105404326</v>
      </c>
      <c r="N24" s="8" t="s">
        <v>111</v>
      </c>
      <c r="O24" s="9">
        <v>7661153</v>
      </c>
    </row>
    <row r="25" spans="1:15" ht="15" x14ac:dyDescent="0.3">
      <c r="A25" s="205"/>
      <c r="B25" s="7" t="s">
        <v>138</v>
      </c>
      <c r="C25" s="6" t="s">
        <v>111</v>
      </c>
      <c r="D25" s="10" t="s">
        <v>111</v>
      </c>
      <c r="E25" s="9">
        <v>1634464</v>
      </c>
      <c r="F25" s="8" t="s">
        <v>111</v>
      </c>
      <c r="G25" s="9">
        <v>54743</v>
      </c>
      <c r="H25" s="8" t="s">
        <v>111</v>
      </c>
      <c r="I25" s="9">
        <v>5147369</v>
      </c>
      <c r="J25" s="8" t="s">
        <v>111</v>
      </c>
      <c r="K25" s="9">
        <v>1489455</v>
      </c>
      <c r="L25" s="8" t="s">
        <v>111</v>
      </c>
      <c r="M25" s="9">
        <v>6781832</v>
      </c>
      <c r="N25" s="8" t="s">
        <v>111</v>
      </c>
      <c r="O25" s="9">
        <v>1544199</v>
      </c>
    </row>
    <row r="26" spans="1:15" ht="20.399999999999999" x14ac:dyDescent="0.3">
      <c r="A26" s="205"/>
      <c r="B26" s="7" t="s">
        <v>139</v>
      </c>
      <c r="C26" s="6" t="s">
        <v>111</v>
      </c>
      <c r="D26" s="8" t="s">
        <v>111</v>
      </c>
      <c r="E26" s="9">
        <v>4649524</v>
      </c>
      <c r="F26" s="8" t="s">
        <v>111</v>
      </c>
      <c r="G26" s="9">
        <v>100968</v>
      </c>
      <c r="H26" s="8" t="s">
        <v>111</v>
      </c>
      <c r="I26" s="9">
        <v>8473140</v>
      </c>
      <c r="J26" s="8" t="s">
        <v>111</v>
      </c>
      <c r="K26" s="9">
        <v>1714285</v>
      </c>
      <c r="L26" s="8" t="s">
        <v>111</v>
      </c>
      <c r="M26" s="9">
        <v>13122664</v>
      </c>
      <c r="N26" s="8" t="s">
        <v>111</v>
      </c>
      <c r="O26" s="9">
        <v>1815253</v>
      </c>
    </row>
    <row r="27" spans="1:15" ht="71.400000000000006" x14ac:dyDescent="0.3">
      <c r="A27" s="205"/>
      <c r="B27" s="7" t="s">
        <v>140</v>
      </c>
      <c r="C27" s="6" t="s">
        <v>111</v>
      </c>
      <c r="D27" s="10" t="s">
        <v>111</v>
      </c>
      <c r="E27" s="9">
        <v>533445</v>
      </c>
      <c r="F27" s="8" t="s">
        <v>111</v>
      </c>
      <c r="G27" s="9">
        <v>12744</v>
      </c>
      <c r="H27" s="8" t="s">
        <v>111</v>
      </c>
      <c r="I27" s="9">
        <v>475266</v>
      </c>
      <c r="J27" s="8" t="s">
        <v>111</v>
      </c>
      <c r="K27" s="9">
        <v>128076</v>
      </c>
      <c r="L27" s="8" t="s">
        <v>111</v>
      </c>
      <c r="M27" s="9">
        <v>1008711</v>
      </c>
      <c r="N27" s="8" t="s">
        <v>111</v>
      </c>
      <c r="O27" s="9">
        <v>140820</v>
      </c>
    </row>
    <row r="28" spans="1:15" ht="20.399999999999999" x14ac:dyDescent="0.3">
      <c r="A28" s="205"/>
      <c r="B28" s="7" t="s">
        <v>141</v>
      </c>
      <c r="C28" s="6" t="s">
        <v>111</v>
      </c>
      <c r="D28" s="8" t="s">
        <v>111</v>
      </c>
      <c r="E28" s="9">
        <v>5524495</v>
      </c>
      <c r="F28" s="8" t="s">
        <v>111</v>
      </c>
      <c r="G28" s="9">
        <v>131958</v>
      </c>
      <c r="H28" s="8" t="s">
        <v>111</v>
      </c>
      <c r="I28" s="9">
        <v>28631153</v>
      </c>
      <c r="J28" s="8" t="s">
        <v>111</v>
      </c>
      <c r="K28" s="9">
        <v>7852665</v>
      </c>
      <c r="L28" s="8" t="s">
        <v>111</v>
      </c>
      <c r="M28" s="9">
        <v>34155648</v>
      </c>
      <c r="N28" s="8" t="s">
        <v>111</v>
      </c>
      <c r="O28" s="9">
        <v>7984624</v>
      </c>
    </row>
    <row r="29" spans="1:15" ht="51" x14ac:dyDescent="0.3">
      <c r="A29" s="205"/>
      <c r="B29" s="7" t="s">
        <v>142</v>
      </c>
      <c r="C29" s="6" t="s">
        <v>111</v>
      </c>
      <c r="D29" s="10" t="s">
        <v>111</v>
      </c>
      <c r="E29" s="9">
        <v>3965639</v>
      </c>
      <c r="F29" s="8" t="s">
        <v>111</v>
      </c>
      <c r="G29" s="9">
        <v>99398</v>
      </c>
      <c r="H29" s="8" t="s">
        <v>111</v>
      </c>
      <c r="I29" s="9">
        <v>16602712</v>
      </c>
      <c r="J29" s="8" t="s">
        <v>111</v>
      </c>
      <c r="K29" s="9">
        <v>3463876</v>
      </c>
      <c r="L29" s="8" t="s">
        <v>111</v>
      </c>
      <c r="M29" s="9">
        <v>20568351</v>
      </c>
      <c r="N29" s="8" t="s">
        <v>111</v>
      </c>
      <c r="O29" s="9">
        <v>3563274</v>
      </c>
    </row>
    <row r="30" spans="1:15" ht="15" x14ac:dyDescent="0.3">
      <c r="A30" s="206"/>
      <c r="B30" s="7" t="s">
        <v>143</v>
      </c>
      <c r="C30" s="6" t="s">
        <v>111</v>
      </c>
      <c r="D30" s="8" t="s">
        <v>111</v>
      </c>
      <c r="E30" s="9">
        <v>23487494</v>
      </c>
      <c r="F30" s="8" t="s">
        <v>111</v>
      </c>
      <c r="G30" s="9">
        <v>515354</v>
      </c>
      <c r="H30" s="8" t="s">
        <v>111</v>
      </c>
      <c r="I30" s="9">
        <v>47629870</v>
      </c>
      <c r="J30" s="8" t="s">
        <v>111</v>
      </c>
      <c r="K30" s="9">
        <v>12009960</v>
      </c>
      <c r="L30" s="8" t="s">
        <v>111</v>
      </c>
      <c r="M30" s="9">
        <v>71117364</v>
      </c>
      <c r="N30" s="8" t="s">
        <v>111</v>
      </c>
      <c r="O30" s="9">
        <v>12525314</v>
      </c>
    </row>
  </sheetData>
  <mergeCells count="26">
    <mergeCell ref="A10:A30"/>
    <mergeCell ref="N8:O8"/>
    <mergeCell ref="D9:E9"/>
    <mergeCell ref="F9:G9"/>
    <mergeCell ref="H9:I9"/>
    <mergeCell ref="J9:K9"/>
    <mergeCell ref="L9:M9"/>
    <mergeCell ref="N9:O9"/>
    <mergeCell ref="A8:C8"/>
    <mergeCell ref="D8:E8"/>
    <mergeCell ref="F8:G8"/>
    <mergeCell ref="H8:I8"/>
    <mergeCell ref="J8:K8"/>
    <mergeCell ref="L8:M8"/>
    <mergeCell ref="A6:C6"/>
    <mergeCell ref="D6:O6"/>
    <mergeCell ref="A7:C7"/>
    <mergeCell ref="D7:G7"/>
    <mergeCell ref="H7:K7"/>
    <mergeCell ref="L7:O7"/>
    <mergeCell ref="A3:C3"/>
    <mergeCell ref="D3:O3"/>
    <mergeCell ref="A4:C4"/>
    <mergeCell ref="D4:O4"/>
    <mergeCell ref="A5:C5"/>
    <mergeCell ref="D5:O5"/>
  </mergeCells>
  <hyperlinks>
    <hyperlink ref="A2" r:id="rId1" tooltip="Click once to display linked information. Click and hold to select this cell." display="http://dati5.istat.it/OECDStat_Metadata/ShowMetadata.ashx?Dataset=DCSC_TRAMERCIS1&amp;ShowOnWeb=true&amp;Lang=fr" xr:uid="{00000000-0004-0000-0500-000000000000}"/>
    <hyperlink ref="D7" r:id="rId2" tooltip="Click once to display linked information. Click and hold to select this cell." display="http://dati5.istat.it/OECDStat_Metadata/ShowMetadata.ashx?Dataset=DCSC_TRAMERCIS1&amp;Coords=[LUNGHEZZA].[KM_UN_50]&amp;ShowOnWeb=true&amp;Lang=fr" xr:uid="{00000000-0004-0000-0500-000001000000}"/>
    <hyperlink ref="H7" r:id="rId3" tooltip="Click once to display linked information. Click and hold to select this cell." display="http://dati5.istat.it/OECDStat_Metadata/ShowMetadata.ashx?Dataset=DCSC_TRAMERCIS1&amp;Coords=[LUNGHEZZA].[KM_GE_50]&amp;ShowOnWeb=true&amp;Lang=fr" xr:uid="{00000000-0004-0000-0500-000002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32"/>
  <sheetViews>
    <sheetView topLeftCell="A4" workbookViewId="0">
      <selection activeCell="C8" sqref="C8:H8"/>
    </sheetView>
  </sheetViews>
  <sheetFormatPr defaultRowHeight="13.2" x14ac:dyDescent="0.25"/>
  <cols>
    <col min="1" max="1" width="26.44140625" customWidth="1"/>
    <col min="2" max="2" width="2.44140625" customWidth="1"/>
    <col min="8" max="8" width="9.109375" customWidth="1"/>
  </cols>
  <sheetData>
    <row r="1" spans="1:20" hidden="1" x14ac:dyDescent="0.25">
      <c r="A1" s="3" t="e">
        <f ca="1">DotStatQuery(B1)</f>
        <v>#NAME?</v>
      </c>
      <c r="B1" s="3" t="s">
        <v>212</v>
      </c>
    </row>
    <row r="2" spans="1:20" ht="23.4" x14ac:dyDescent="0.25">
      <c r="A2" s="4" t="s">
        <v>183</v>
      </c>
    </row>
    <row r="3" spans="1:20" x14ac:dyDescent="0.25">
      <c r="A3" s="215" t="s">
        <v>98</v>
      </c>
      <c r="B3" s="217"/>
      <c r="C3" s="218" t="s">
        <v>35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20"/>
    </row>
    <row r="4" spans="1:20" x14ac:dyDescent="0.25">
      <c r="A4" s="215" t="s">
        <v>120</v>
      </c>
      <c r="B4" s="217"/>
      <c r="C4" s="218" t="s">
        <v>121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20"/>
    </row>
    <row r="5" spans="1:20" x14ac:dyDescent="0.25">
      <c r="A5" s="215" t="s">
        <v>122</v>
      </c>
      <c r="B5" s="217"/>
      <c r="C5" s="218" t="s">
        <v>121</v>
      </c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20"/>
    </row>
    <row r="6" spans="1:20" x14ac:dyDescent="0.25">
      <c r="A6" s="215" t="s">
        <v>105</v>
      </c>
      <c r="B6" s="217"/>
      <c r="C6" s="218" t="s">
        <v>107</v>
      </c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20"/>
    </row>
    <row r="7" spans="1:20" x14ac:dyDescent="0.25">
      <c r="A7" s="209" t="s">
        <v>184</v>
      </c>
      <c r="B7" s="211"/>
      <c r="C7" s="212">
        <v>2019</v>
      </c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4"/>
    </row>
    <row r="8" spans="1:20" x14ac:dyDescent="0.25">
      <c r="A8" s="209" t="s">
        <v>102</v>
      </c>
      <c r="B8" s="211"/>
      <c r="C8" s="212" t="s">
        <v>100</v>
      </c>
      <c r="D8" s="213"/>
      <c r="E8" s="213"/>
      <c r="F8" s="213"/>
      <c r="G8" s="213"/>
      <c r="H8" s="214"/>
      <c r="I8" s="212" t="s">
        <v>103</v>
      </c>
      <c r="J8" s="213"/>
      <c r="K8" s="213"/>
      <c r="L8" s="213"/>
      <c r="M8" s="213"/>
      <c r="N8" s="214"/>
      <c r="O8" s="212" t="s">
        <v>104</v>
      </c>
      <c r="P8" s="213"/>
      <c r="Q8" s="213"/>
      <c r="R8" s="213"/>
      <c r="S8" s="213"/>
      <c r="T8" s="214"/>
    </row>
    <row r="9" spans="1:20" x14ac:dyDescent="0.25">
      <c r="A9" s="209" t="s">
        <v>110</v>
      </c>
      <c r="B9" s="211"/>
      <c r="C9" s="239" t="s">
        <v>185</v>
      </c>
      <c r="D9" s="240"/>
      <c r="E9" s="239" t="s">
        <v>186</v>
      </c>
      <c r="F9" s="240"/>
      <c r="G9" s="212" t="s">
        <v>187</v>
      </c>
      <c r="H9" s="214"/>
      <c r="I9" s="239" t="s">
        <v>185</v>
      </c>
      <c r="J9" s="240"/>
      <c r="K9" s="239" t="s">
        <v>186</v>
      </c>
      <c r="L9" s="240"/>
      <c r="M9" s="212" t="s">
        <v>187</v>
      </c>
      <c r="N9" s="214"/>
      <c r="O9" s="239" t="s">
        <v>185</v>
      </c>
      <c r="P9" s="240"/>
      <c r="Q9" s="239" t="s">
        <v>186</v>
      </c>
      <c r="R9" s="240"/>
      <c r="S9" s="212" t="s">
        <v>187</v>
      </c>
      <c r="T9" s="214"/>
    </row>
    <row r="10" spans="1:20" ht="13.8" x14ac:dyDescent="0.3">
      <c r="A10" s="5" t="s">
        <v>99</v>
      </c>
      <c r="B10" s="6" t="s">
        <v>111</v>
      </c>
      <c r="C10" s="207" t="s">
        <v>111</v>
      </c>
      <c r="D10" s="208"/>
      <c r="E10" s="207" t="s">
        <v>111</v>
      </c>
      <c r="F10" s="208"/>
      <c r="G10" s="207" t="s">
        <v>111</v>
      </c>
      <c r="H10" s="208"/>
      <c r="I10" s="207" t="s">
        <v>111</v>
      </c>
      <c r="J10" s="208"/>
      <c r="K10" s="207" t="s">
        <v>111</v>
      </c>
      <c r="L10" s="208"/>
      <c r="M10" s="207" t="s">
        <v>111</v>
      </c>
      <c r="N10" s="208"/>
      <c r="O10" s="207" t="s">
        <v>111</v>
      </c>
      <c r="P10" s="208"/>
      <c r="Q10" s="207" t="s">
        <v>111</v>
      </c>
      <c r="R10" s="208"/>
      <c r="S10" s="207" t="s">
        <v>111</v>
      </c>
      <c r="T10" s="208"/>
    </row>
    <row r="11" spans="1:20" ht="30.6" x14ac:dyDescent="0.3">
      <c r="A11" s="7" t="s">
        <v>188</v>
      </c>
      <c r="B11" s="6" t="s">
        <v>111</v>
      </c>
      <c r="C11" s="8" t="s">
        <v>111</v>
      </c>
      <c r="D11" s="138">
        <f>'Dari Istat di supporto 3 tkm'!C10</f>
        <v>17693363.5</v>
      </c>
      <c r="E11" s="8" t="s">
        <v>111</v>
      </c>
      <c r="F11" s="138">
        <f>'Dari Istat di supporto 3 tkm'!F10</f>
        <v>44575685.159999996</v>
      </c>
      <c r="G11" s="8" t="s">
        <v>111</v>
      </c>
      <c r="H11" s="138">
        <f>D11+F11</f>
        <v>62269048.659999996</v>
      </c>
      <c r="I11" s="8" t="s">
        <v>111</v>
      </c>
      <c r="J11" s="9">
        <v>115526</v>
      </c>
      <c r="K11" s="8" t="s">
        <v>111</v>
      </c>
      <c r="L11" s="9">
        <v>721436</v>
      </c>
      <c r="M11" s="8" t="s">
        <v>111</v>
      </c>
      <c r="N11" s="9">
        <v>836963</v>
      </c>
      <c r="O11" s="8" t="s">
        <v>111</v>
      </c>
      <c r="P11" s="9">
        <v>330623</v>
      </c>
      <c r="Q11" s="8" t="s">
        <v>111</v>
      </c>
      <c r="R11" s="9">
        <v>9449922</v>
      </c>
      <c r="S11" s="8" t="s">
        <v>111</v>
      </c>
      <c r="T11" s="9">
        <v>9780545</v>
      </c>
    </row>
    <row r="12" spans="1:20" ht="20.399999999999999" x14ac:dyDescent="0.3">
      <c r="A12" s="7" t="s">
        <v>189</v>
      </c>
      <c r="B12" s="6" t="s">
        <v>111</v>
      </c>
      <c r="C12" s="8" t="s">
        <v>111</v>
      </c>
      <c r="D12" s="9">
        <v>53540</v>
      </c>
      <c r="E12" s="8" t="s">
        <v>111</v>
      </c>
      <c r="F12" s="9">
        <v>1448021</v>
      </c>
      <c r="G12" s="8" t="s">
        <v>111</v>
      </c>
      <c r="H12" s="9">
        <v>1501561</v>
      </c>
      <c r="I12" s="8" t="s">
        <v>111</v>
      </c>
      <c r="J12" s="9">
        <v>11693</v>
      </c>
      <c r="K12" s="8" t="s">
        <v>111</v>
      </c>
      <c r="L12" s="9">
        <v>111091</v>
      </c>
      <c r="M12" s="8" t="s">
        <v>111</v>
      </c>
      <c r="N12" s="9">
        <v>122785</v>
      </c>
      <c r="O12" s="8" t="s">
        <v>111</v>
      </c>
      <c r="P12" s="9">
        <v>41846</v>
      </c>
      <c r="Q12" s="8" t="s">
        <v>111</v>
      </c>
      <c r="R12" s="9">
        <v>1336930</v>
      </c>
      <c r="S12" s="8" t="s">
        <v>111</v>
      </c>
      <c r="T12" s="9">
        <v>1378776</v>
      </c>
    </row>
    <row r="13" spans="1:20" ht="30.6" x14ac:dyDescent="0.3">
      <c r="A13" s="7" t="s">
        <v>190</v>
      </c>
      <c r="B13" s="6" t="s">
        <v>111</v>
      </c>
      <c r="C13" s="8" t="s">
        <v>111</v>
      </c>
      <c r="D13" s="9">
        <v>1763135</v>
      </c>
      <c r="E13" s="8" t="s">
        <v>111</v>
      </c>
      <c r="F13" s="9">
        <v>6323253</v>
      </c>
      <c r="G13" s="8" t="s">
        <v>111</v>
      </c>
      <c r="H13" s="9">
        <v>8086388</v>
      </c>
      <c r="I13" s="8" t="s">
        <v>111</v>
      </c>
      <c r="J13" s="9">
        <v>674708</v>
      </c>
      <c r="K13" s="8" t="s">
        <v>111</v>
      </c>
      <c r="L13" s="9">
        <v>366759</v>
      </c>
      <c r="M13" s="8" t="s">
        <v>111</v>
      </c>
      <c r="N13" s="9">
        <v>1041466</v>
      </c>
      <c r="O13" s="8" t="s">
        <v>111</v>
      </c>
      <c r="P13" s="9">
        <v>1088427</v>
      </c>
      <c r="Q13" s="8" t="s">
        <v>111</v>
      </c>
      <c r="R13" s="9">
        <v>5956494</v>
      </c>
      <c r="S13" s="8" t="s">
        <v>111</v>
      </c>
      <c r="T13" s="9">
        <v>7044921</v>
      </c>
    </row>
    <row r="14" spans="1:20" ht="20.399999999999999" x14ac:dyDescent="0.3">
      <c r="A14" s="7" t="s">
        <v>191</v>
      </c>
      <c r="B14" s="6" t="s">
        <v>111</v>
      </c>
      <c r="C14" s="8" t="s">
        <v>111</v>
      </c>
      <c r="D14" s="9">
        <v>753947</v>
      </c>
      <c r="E14" s="8" t="s">
        <v>111</v>
      </c>
      <c r="F14" s="9">
        <v>19295881</v>
      </c>
      <c r="G14" s="8" t="s">
        <v>111</v>
      </c>
      <c r="H14" s="9">
        <v>20049829</v>
      </c>
      <c r="I14" s="8" t="s">
        <v>111</v>
      </c>
      <c r="J14" s="9">
        <v>167775</v>
      </c>
      <c r="K14" s="8" t="s">
        <v>111</v>
      </c>
      <c r="L14" s="9">
        <v>999413</v>
      </c>
      <c r="M14" s="8" t="s">
        <v>111</v>
      </c>
      <c r="N14" s="9">
        <v>1167189</v>
      </c>
      <c r="O14" s="8" t="s">
        <v>111</v>
      </c>
      <c r="P14" s="9">
        <v>586172</v>
      </c>
      <c r="Q14" s="8" t="s">
        <v>111</v>
      </c>
      <c r="R14" s="9">
        <v>18296468</v>
      </c>
      <c r="S14" s="8" t="s">
        <v>111</v>
      </c>
      <c r="T14" s="9">
        <v>18882640</v>
      </c>
    </row>
    <row r="15" spans="1:20" ht="30.6" x14ac:dyDescent="0.3">
      <c r="A15" s="7" t="s">
        <v>192</v>
      </c>
      <c r="B15" s="6" t="s">
        <v>111</v>
      </c>
      <c r="C15" s="8" t="s">
        <v>111</v>
      </c>
      <c r="D15" s="9">
        <v>33142</v>
      </c>
      <c r="E15" s="8" t="s">
        <v>111</v>
      </c>
      <c r="F15" s="9">
        <v>1283682</v>
      </c>
      <c r="G15" s="8" t="s">
        <v>111</v>
      </c>
      <c r="H15" s="9">
        <v>1316824</v>
      </c>
      <c r="I15" s="8" t="s">
        <v>111</v>
      </c>
      <c r="J15" s="9">
        <v>8513</v>
      </c>
      <c r="K15" s="8" t="s">
        <v>111</v>
      </c>
      <c r="L15" s="9">
        <v>81819</v>
      </c>
      <c r="M15" s="8" t="s">
        <v>111</v>
      </c>
      <c r="N15" s="9">
        <v>90332</v>
      </c>
      <c r="O15" s="8" t="s">
        <v>111</v>
      </c>
      <c r="P15" s="9">
        <v>24629</v>
      </c>
      <c r="Q15" s="8" t="s">
        <v>111</v>
      </c>
      <c r="R15" s="9">
        <v>1201863</v>
      </c>
      <c r="S15" s="8" t="s">
        <v>111</v>
      </c>
      <c r="T15" s="9">
        <v>1226492</v>
      </c>
    </row>
    <row r="16" spans="1:20" ht="61.2" x14ac:dyDescent="0.3">
      <c r="A16" s="7" t="s">
        <v>193</v>
      </c>
      <c r="B16" s="6" t="s">
        <v>111</v>
      </c>
      <c r="C16" s="8" t="s">
        <v>111</v>
      </c>
      <c r="D16" s="9">
        <v>257106</v>
      </c>
      <c r="E16" s="8" t="s">
        <v>111</v>
      </c>
      <c r="F16" s="9">
        <v>6095126</v>
      </c>
      <c r="G16" s="8" t="s">
        <v>111</v>
      </c>
      <c r="H16" s="9">
        <v>6352232</v>
      </c>
      <c r="I16" s="8" t="s">
        <v>111</v>
      </c>
      <c r="J16" s="9">
        <v>49991</v>
      </c>
      <c r="K16" s="8" t="s">
        <v>111</v>
      </c>
      <c r="L16" s="9">
        <v>371454</v>
      </c>
      <c r="M16" s="8" t="s">
        <v>111</v>
      </c>
      <c r="N16" s="9">
        <v>421445</v>
      </c>
      <c r="O16" s="8" t="s">
        <v>111</v>
      </c>
      <c r="P16" s="9">
        <v>207114</v>
      </c>
      <c r="Q16" s="8" t="s">
        <v>111</v>
      </c>
      <c r="R16" s="9">
        <v>5723672</v>
      </c>
      <c r="S16" s="8" t="s">
        <v>111</v>
      </c>
      <c r="T16" s="9">
        <v>5930787</v>
      </c>
    </row>
    <row r="17" spans="1:20" ht="15" x14ac:dyDescent="0.3">
      <c r="A17" s="7" t="s">
        <v>194</v>
      </c>
      <c r="B17" s="6" t="s">
        <v>111</v>
      </c>
      <c r="C17" s="8" t="s">
        <v>111</v>
      </c>
      <c r="D17" s="9">
        <v>290446</v>
      </c>
      <c r="E17" s="8" t="s">
        <v>111</v>
      </c>
      <c r="F17" s="9">
        <v>4200470</v>
      </c>
      <c r="G17" s="8" t="s">
        <v>111</v>
      </c>
      <c r="H17" s="9">
        <v>4490916</v>
      </c>
      <c r="I17" s="8" t="s">
        <v>111</v>
      </c>
      <c r="J17" s="9">
        <v>67438</v>
      </c>
      <c r="K17" s="8" t="s">
        <v>111</v>
      </c>
      <c r="L17" s="9">
        <v>391386</v>
      </c>
      <c r="M17" s="8" t="s">
        <v>111</v>
      </c>
      <c r="N17" s="9">
        <v>458823</v>
      </c>
      <c r="O17" s="8" t="s">
        <v>111</v>
      </c>
      <c r="P17" s="9">
        <v>223008</v>
      </c>
      <c r="Q17" s="8" t="s">
        <v>111</v>
      </c>
      <c r="R17" s="9">
        <v>3809084</v>
      </c>
      <c r="S17" s="8" t="s">
        <v>111</v>
      </c>
      <c r="T17" s="9">
        <v>4032093</v>
      </c>
    </row>
    <row r="18" spans="1:20" ht="40.799999999999997" x14ac:dyDescent="0.3">
      <c r="A18" s="7" t="s">
        <v>195</v>
      </c>
      <c r="B18" s="6" t="s">
        <v>111</v>
      </c>
      <c r="C18" s="8" t="s">
        <v>111</v>
      </c>
      <c r="D18" s="9">
        <v>200518</v>
      </c>
      <c r="E18" s="8" t="s">
        <v>111</v>
      </c>
      <c r="F18" s="9">
        <v>6590174</v>
      </c>
      <c r="G18" s="8" t="s">
        <v>111</v>
      </c>
      <c r="H18" s="9">
        <v>6790692</v>
      </c>
      <c r="I18" s="8" t="s">
        <v>111</v>
      </c>
      <c r="J18" s="9">
        <v>24599</v>
      </c>
      <c r="K18" s="8" t="s">
        <v>111</v>
      </c>
      <c r="L18" s="9">
        <v>244223</v>
      </c>
      <c r="M18" s="8" t="s">
        <v>111</v>
      </c>
      <c r="N18" s="9">
        <v>268822</v>
      </c>
      <c r="O18" s="8" t="s">
        <v>111</v>
      </c>
      <c r="P18" s="9">
        <v>175919</v>
      </c>
      <c r="Q18" s="8" t="s">
        <v>111</v>
      </c>
      <c r="R18" s="9">
        <v>6345950</v>
      </c>
      <c r="S18" s="8" t="s">
        <v>111</v>
      </c>
      <c r="T18" s="9">
        <v>6521870</v>
      </c>
    </row>
    <row r="19" spans="1:20" ht="20.399999999999999" x14ac:dyDescent="0.3">
      <c r="A19" s="7" t="s">
        <v>196</v>
      </c>
      <c r="B19" s="6" t="s">
        <v>111</v>
      </c>
      <c r="C19" s="8" t="s">
        <v>111</v>
      </c>
      <c r="D19" s="9">
        <v>1071663</v>
      </c>
      <c r="E19" s="8" t="s">
        <v>111</v>
      </c>
      <c r="F19" s="9">
        <v>10331954</v>
      </c>
      <c r="G19" s="8" t="s">
        <v>111</v>
      </c>
      <c r="H19" s="9">
        <v>11403617</v>
      </c>
      <c r="I19" s="8" t="s">
        <v>111</v>
      </c>
      <c r="J19" s="9">
        <v>382062</v>
      </c>
      <c r="K19" s="8" t="s">
        <v>111</v>
      </c>
      <c r="L19" s="9">
        <v>507710</v>
      </c>
      <c r="M19" s="8" t="s">
        <v>111</v>
      </c>
      <c r="N19" s="9">
        <v>889772</v>
      </c>
      <c r="O19" s="8" t="s">
        <v>111</v>
      </c>
      <c r="P19" s="9">
        <v>689601</v>
      </c>
      <c r="Q19" s="8" t="s">
        <v>111</v>
      </c>
      <c r="R19" s="9">
        <v>9824244</v>
      </c>
      <c r="S19" s="8" t="s">
        <v>111</v>
      </c>
      <c r="T19" s="9">
        <v>10513845</v>
      </c>
    </row>
    <row r="20" spans="1:20" ht="30.6" x14ac:dyDescent="0.3">
      <c r="A20" s="7" t="s">
        <v>197</v>
      </c>
      <c r="B20" s="6" t="s">
        <v>111</v>
      </c>
      <c r="C20" s="8" t="s">
        <v>111</v>
      </c>
      <c r="D20" s="9">
        <v>477204</v>
      </c>
      <c r="E20" s="8" t="s">
        <v>111</v>
      </c>
      <c r="F20" s="9">
        <v>11770266</v>
      </c>
      <c r="G20" s="8" t="s">
        <v>111</v>
      </c>
      <c r="H20" s="9">
        <v>12247470</v>
      </c>
      <c r="I20" s="8" t="s">
        <v>111</v>
      </c>
      <c r="J20" s="9">
        <v>132182</v>
      </c>
      <c r="K20" s="8" t="s">
        <v>111</v>
      </c>
      <c r="L20" s="9">
        <v>811214</v>
      </c>
      <c r="M20" s="8" t="s">
        <v>111</v>
      </c>
      <c r="N20" s="9">
        <v>943396</v>
      </c>
      <c r="O20" s="8" t="s">
        <v>111</v>
      </c>
      <c r="P20" s="9">
        <v>345022</v>
      </c>
      <c r="Q20" s="8" t="s">
        <v>111</v>
      </c>
      <c r="R20" s="9">
        <v>10959052</v>
      </c>
      <c r="S20" s="8" t="s">
        <v>111</v>
      </c>
      <c r="T20" s="9">
        <v>11304073</v>
      </c>
    </row>
    <row r="21" spans="1:20" ht="102" x14ac:dyDescent="0.3">
      <c r="A21" s="7" t="s">
        <v>198</v>
      </c>
      <c r="B21" s="6" t="s">
        <v>111</v>
      </c>
      <c r="C21" s="8" t="s">
        <v>111</v>
      </c>
      <c r="D21" s="9">
        <v>69763</v>
      </c>
      <c r="E21" s="8" t="s">
        <v>111</v>
      </c>
      <c r="F21" s="9">
        <v>1650322</v>
      </c>
      <c r="G21" s="8" t="s">
        <v>111</v>
      </c>
      <c r="H21" s="9">
        <v>1720084</v>
      </c>
      <c r="I21" s="8" t="s">
        <v>111</v>
      </c>
      <c r="J21" s="9">
        <v>12799</v>
      </c>
      <c r="K21" s="8" t="s">
        <v>111</v>
      </c>
      <c r="L21" s="9">
        <v>76505</v>
      </c>
      <c r="M21" s="8" t="s">
        <v>111</v>
      </c>
      <c r="N21" s="9">
        <v>89303</v>
      </c>
      <c r="O21" s="8" t="s">
        <v>111</v>
      </c>
      <c r="P21" s="9">
        <v>56964</v>
      </c>
      <c r="Q21" s="8" t="s">
        <v>111</v>
      </c>
      <c r="R21" s="9">
        <v>1573817</v>
      </c>
      <c r="S21" s="8" t="s">
        <v>111</v>
      </c>
      <c r="T21" s="9">
        <v>1630781</v>
      </c>
    </row>
    <row r="22" spans="1:20" ht="15" x14ac:dyDescent="0.3">
      <c r="A22" s="7" t="s">
        <v>199</v>
      </c>
      <c r="B22" s="6" t="s">
        <v>111</v>
      </c>
      <c r="C22" s="8" t="s">
        <v>111</v>
      </c>
      <c r="D22" s="9">
        <v>142968</v>
      </c>
      <c r="E22" s="8" t="s">
        <v>111</v>
      </c>
      <c r="F22" s="9">
        <v>2412629</v>
      </c>
      <c r="G22" s="8" t="s">
        <v>111</v>
      </c>
      <c r="H22" s="9">
        <v>2555596</v>
      </c>
      <c r="I22" s="8" t="s">
        <v>111</v>
      </c>
      <c r="J22" s="9">
        <v>72084</v>
      </c>
      <c r="K22" s="8" t="s">
        <v>111</v>
      </c>
      <c r="L22" s="9">
        <v>140448</v>
      </c>
      <c r="M22" s="8" t="s">
        <v>111</v>
      </c>
      <c r="N22" s="9">
        <v>212532</v>
      </c>
      <c r="O22" s="8" t="s">
        <v>111</v>
      </c>
      <c r="P22" s="9">
        <v>70883</v>
      </c>
      <c r="Q22" s="8" t="s">
        <v>111</v>
      </c>
      <c r="R22" s="9">
        <v>2272181</v>
      </c>
      <c r="S22" s="8" t="s">
        <v>111</v>
      </c>
      <c r="T22" s="9">
        <v>2343064</v>
      </c>
    </row>
    <row r="23" spans="1:20" ht="15" x14ac:dyDescent="0.3">
      <c r="A23" s="7" t="s">
        <v>200</v>
      </c>
      <c r="B23" s="6" t="s">
        <v>111</v>
      </c>
      <c r="C23" s="8" t="s">
        <v>111</v>
      </c>
      <c r="D23" s="9">
        <v>33497</v>
      </c>
      <c r="E23" s="8" t="s">
        <v>111</v>
      </c>
      <c r="F23" s="9">
        <v>1855672</v>
      </c>
      <c r="G23" s="8" t="s">
        <v>111</v>
      </c>
      <c r="H23" s="9">
        <v>1889169</v>
      </c>
      <c r="I23" s="8" t="s">
        <v>111</v>
      </c>
      <c r="J23" s="9">
        <v>1313</v>
      </c>
      <c r="K23" s="8" t="s">
        <v>111</v>
      </c>
      <c r="L23" s="9">
        <v>37443</v>
      </c>
      <c r="M23" s="8" t="s">
        <v>111</v>
      </c>
      <c r="N23" s="9">
        <v>38756</v>
      </c>
      <c r="O23" s="8" t="s">
        <v>111</v>
      </c>
      <c r="P23" s="9">
        <v>32184</v>
      </c>
      <c r="Q23" s="8" t="s">
        <v>111</v>
      </c>
      <c r="R23" s="9">
        <v>1818229</v>
      </c>
      <c r="S23" s="8" t="s">
        <v>111</v>
      </c>
      <c r="T23" s="9">
        <v>1850413</v>
      </c>
    </row>
    <row r="24" spans="1:20" ht="20.399999999999999" x14ac:dyDescent="0.3">
      <c r="A24" s="7" t="s">
        <v>201</v>
      </c>
      <c r="B24" s="6" t="s">
        <v>111</v>
      </c>
      <c r="C24" s="8" t="s">
        <v>111</v>
      </c>
      <c r="D24" s="9">
        <v>1136684</v>
      </c>
      <c r="E24" s="8" t="s">
        <v>111</v>
      </c>
      <c r="F24" s="9">
        <v>7891303</v>
      </c>
      <c r="G24" s="8" t="s">
        <v>111</v>
      </c>
      <c r="H24" s="9">
        <v>9027987</v>
      </c>
      <c r="I24" s="8" t="s">
        <v>111</v>
      </c>
      <c r="J24" s="9">
        <v>197128</v>
      </c>
      <c r="K24" s="8" t="s">
        <v>111</v>
      </c>
      <c r="L24" s="9">
        <v>440326</v>
      </c>
      <c r="M24" s="8" t="s">
        <v>111</v>
      </c>
      <c r="N24" s="9">
        <v>637453</v>
      </c>
      <c r="O24" s="8" t="s">
        <v>111</v>
      </c>
      <c r="P24" s="9">
        <v>939556</v>
      </c>
      <c r="Q24" s="8" t="s">
        <v>111</v>
      </c>
      <c r="R24" s="9">
        <v>7450977</v>
      </c>
      <c r="S24" s="8" t="s">
        <v>111</v>
      </c>
      <c r="T24" s="9">
        <v>8390533</v>
      </c>
    </row>
    <row r="25" spans="1:20" ht="15" x14ac:dyDescent="0.3">
      <c r="A25" s="7" t="s">
        <v>202</v>
      </c>
      <c r="B25" s="6" t="s">
        <v>111</v>
      </c>
      <c r="C25" s="8" t="s">
        <v>111</v>
      </c>
      <c r="D25" s="9">
        <v>35223</v>
      </c>
      <c r="E25" s="8" t="s">
        <v>111</v>
      </c>
      <c r="F25" s="9">
        <v>2443240</v>
      </c>
      <c r="G25" s="8" t="s">
        <v>111</v>
      </c>
      <c r="H25" s="9">
        <v>2478463</v>
      </c>
      <c r="I25" s="8" t="s">
        <v>111</v>
      </c>
      <c r="J25" s="9">
        <v>3</v>
      </c>
      <c r="K25" s="8" t="s">
        <v>111</v>
      </c>
      <c r="L25" s="9">
        <v>13</v>
      </c>
      <c r="M25" s="8" t="s">
        <v>111</v>
      </c>
      <c r="N25" s="9">
        <v>16</v>
      </c>
      <c r="O25" s="8" t="s">
        <v>111</v>
      </c>
      <c r="P25" s="9">
        <v>35220</v>
      </c>
      <c r="Q25" s="8" t="s">
        <v>111</v>
      </c>
      <c r="R25" s="9">
        <v>2443227</v>
      </c>
      <c r="S25" s="8" t="s">
        <v>111</v>
      </c>
      <c r="T25" s="9">
        <v>2478447</v>
      </c>
    </row>
    <row r="26" spans="1:20" ht="20.399999999999999" x14ac:dyDescent="0.3">
      <c r="A26" s="7" t="s">
        <v>203</v>
      </c>
      <c r="B26" s="6" t="s">
        <v>111</v>
      </c>
      <c r="C26" s="8" t="s">
        <v>111</v>
      </c>
      <c r="D26" s="9">
        <v>140664</v>
      </c>
      <c r="E26" s="8" t="s">
        <v>111</v>
      </c>
      <c r="F26" s="9">
        <v>2267578</v>
      </c>
      <c r="G26" s="8" t="s">
        <v>111</v>
      </c>
      <c r="H26" s="9">
        <v>2408242</v>
      </c>
      <c r="I26" s="8" t="s">
        <v>111</v>
      </c>
      <c r="J26" s="9">
        <v>17418</v>
      </c>
      <c r="K26" s="8" t="s">
        <v>111</v>
      </c>
      <c r="L26" s="9">
        <v>85152</v>
      </c>
      <c r="M26" s="8" t="s">
        <v>111</v>
      </c>
      <c r="N26" s="9">
        <v>102570</v>
      </c>
      <c r="O26" s="8" t="s">
        <v>111</v>
      </c>
      <c r="P26" s="9">
        <v>123246</v>
      </c>
      <c r="Q26" s="8" t="s">
        <v>111</v>
      </c>
      <c r="R26" s="9">
        <v>2182426</v>
      </c>
      <c r="S26" s="8" t="s">
        <v>111</v>
      </c>
      <c r="T26" s="9">
        <v>2305672</v>
      </c>
    </row>
    <row r="27" spans="1:20" ht="71.400000000000006" x14ac:dyDescent="0.3">
      <c r="A27" s="7" t="s">
        <v>204</v>
      </c>
      <c r="B27" s="6" t="s">
        <v>111</v>
      </c>
      <c r="C27" s="8" t="s">
        <v>111</v>
      </c>
      <c r="D27" s="9">
        <v>17461</v>
      </c>
      <c r="E27" s="8" t="s">
        <v>111</v>
      </c>
      <c r="F27" s="9">
        <v>87725</v>
      </c>
      <c r="G27" s="8" t="s">
        <v>111</v>
      </c>
      <c r="H27" s="9">
        <v>105186</v>
      </c>
      <c r="I27" s="8" t="s">
        <v>111</v>
      </c>
      <c r="J27" s="9">
        <v>6881</v>
      </c>
      <c r="K27" s="8" t="s">
        <v>111</v>
      </c>
      <c r="L27" s="9">
        <v>14020</v>
      </c>
      <c r="M27" s="8" t="s">
        <v>111</v>
      </c>
      <c r="N27" s="9">
        <v>20901</v>
      </c>
      <c r="O27" s="8" t="s">
        <v>111</v>
      </c>
      <c r="P27" s="9">
        <v>10580</v>
      </c>
      <c r="Q27" s="8" t="s">
        <v>111</v>
      </c>
      <c r="R27" s="9">
        <v>73705</v>
      </c>
      <c r="S27" s="8" t="s">
        <v>111</v>
      </c>
      <c r="T27" s="9">
        <v>84284</v>
      </c>
    </row>
    <row r="28" spans="1:20" ht="20.399999999999999" x14ac:dyDescent="0.3">
      <c r="A28" s="7" t="s">
        <v>205</v>
      </c>
      <c r="B28" s="6" t="s">
        <v>111</v>
      </c>
      <c r="C28" s="8" t="s">
        <v>111</v>
      </c>
      <c r="D28" s="9">
        <v>250435</v>
      </c>
      <c r="E28" s="8" t="s">
        <v>111</v>
      </c>
      <c r="F28" s="9">
        <v>7785716</v>
      </c>
      <c r="G28" s="8" t="s">
        <v>111</v>
      </c>
      <c r="H28" s="9">
        <v>8036151</v>
      </c>
      <c r="I28" s="8" t="s">
        <v>111</v>
      </c>
      <c r="J28" s="9">
        <v>18231</v>
      </c>
      <c r="K28" s="8" t="s">
        <v>111</v>
      </c>
      <c r="L28" s="9">
        <v>49057</v>
      </c>
      <c r="M28" s="8" t="s">
        <v>111</v>
      </c>
      <c r="N28" s="9">
        <v>67289</v>
      </c>
      <c r="O28" s="8" t="s">
        <v>111</v>
      </c>
      <c r="P28" s="9">
        <v>232204</v>
      </c>
      <c r="Q28" s="8" t="s">
        <v>111</v>
      </c>
      <c r="R28" s="9">
        <v>7736658</v>
      </c>
      <c r="S28" s="8" t="s">
        <v>111</v>
      </c>
      <c r="T28" s="9">
        <v>7968862</v>
      </c>
    </row>
    <row r="29" spans="1:20" ht="51" x14ac:dyDescent="0.3">
      <c r="A29" s="7" t="s">
        <v>206</v>
      </c>
      <c r="B29" s="6" t="s">
        <v>111</v>
      </c>
      <c r="C29" s="8" t="s">
        <v>111</v>
      </c>
      <c r="D29" s="9">
        <v>101820</v>
      </c>
      <c r="E29" s="8" t="s">
        <v>111</v>
      </c>
      <c r="F29" s="9">
        <v>3977400</v>
      </c>
      <c r="G29" s="8" t="s">
        <v>111</v>
      </c>
      <c r="H29" s="9">
        <v>4079220</v>
      </c>
      <c r="I29" s="8" t="s">
        <v>111</v>
      </c>
      <c r="J29" s="9">
        <v>6722</v>
      </c>
      <c r="K29" s="8" t="s">
        <v>111</v>
      </c>
      <c r="L29" s="9">
        <v>16605</v>
      </c>
      <c r="M29" s="8" t="s">
        <v>111</v>
      </c>
      <c r="N29" s="9">
        <v>23327</v>
      </c>
      <c r="O29" s="8" t="s">
        <v>111</v>
      </c>
      <c r="P29" s="9">
        <v>95098</v>
      </c>
      <c r="Q29" s="8" t="s">
        <v>111</v>
      </c>
      <c r="R29" s="9">
        <v>3960795</v>
      </c>
      <c r="S29" s="8" t="s">
        <v>111</v>
      </c>
      <c r="T29" s="9">
        <v>4055892</v>
      </c>
    </row>
    <row r="30" spans="1:20" ht="15" x14ac:dyDescent="0.3">
      <c r="A30" s="7" t="s">
        <v>207</v>
      </c>
      <c r="B30" s="6" t="s">
        <v>111</v>
      </c>
      <c r="C30" s="8" t="s">
        <v>111</v>
      </c>
      <c r="D30" s="9">
        <v>449076</v>
      </c>
      <c r="E30" s="8" t="s">
        <v>111</v>
      </c>
      <c r="F30" s="9">
        <v>9308735</v>
      </c>
      <c r="G30" s="8" t="s">
        <v>111</v>
      </c>
      <c r="H30" s="9">
        <v>9757811</v>
      </c>
      <c r="I30" s="8" t="s">
        <v>111</v>
      </c>
      <c r="J30" s="9">
        <v>27771</v>
      </c>
      <c r="K30" s="8" t="s">
        <v>111</v>
      </c>
      <c r="L30" s="9">
        <v>52362</v>
      </c>
      <c r="M30" s="8" t="s">
        <v>111</v>
      </c>
      <c r="N30" s="9">
        <v>80133</v>
      </c>
      <c r="O30" s="8" t="s">
        <v>111</v>
      </c>
      <c r="P30" s="9">
        <v>421305</v>
      </c>
      <c r="Q30" s="8" t="s">
        <v>111</v>
      </c>
      <c r="R30" s="9">
        <v>9256373</v>
      </c>
      <c r="S30" s="8" t="s">
        <v>111</v>
      </c>
      <c r="T30" s="9">
        <v>9677678</v>
      </c>
    </row>
    <row r="31" spans="1:20" ht="15" x14ac:dyDescent="0.3">
      <c r="A31" s="7" t="s">
        <v>100</v>
      </c>
      <c r="B31" s="6" t="s">
        <v>111</v>
      </c>
      <c r="C31" s="8" t="s">
        <v>111</v>
      </c>
      <c r="D31" s="9">
        <v>7724440</v>
      </c>
      <c r="E31" s="8" t="s">
        <v>111</v>
      </c>
      <c r="F31" s="9">
        <v>117190503</v>
      </c>
      <c r="G31" s="8" t="s">
        <v>111</v>
      </c>
      <c r="H31" s="9">
        <v>124914943</v>
      </c>
      <c r="I31" s="8" t="s">
        <v>111</v>
      </c>
      <c r="J31" s="9">
        <v>1994838</v>
      </c>
      <c r="K31" s="8" t="s">
        <v>111</v>
      </c>
      <c r="L31" s="9">
        <v>5518437</v>
      </c>
      <c r="M31" s="8" t="s">
        <v>111</v>
      </c>
      <c r="N31" s="9">
        <v>7513275</v>
      </c>
      <c r="O31" s="8" t="s">
        <v>111</v>
      </c>
      <c r="P31" s="9">
        <v>5729602</v>
      </c>
      <c r="Q31" s="8" t="s">
        <v>111</v>
      </c>
      <c r="R31" s="9">
        <v>111672066</v>
      </c>
      <c r="S31" s="8" t="s">
        <v>111</v>
      </c>
      <c r="T31" s="9">
        <v>117401668</v>
      </c>
    </row>
    <row r="32" spans="1:20" x14ac:dyDescent="0.25">
      <c r="A32" s="17" t="s">
        <v>213</v>
      </c>
    </row>
  </sheetData>
  <mergeCells count="33">
    <mergeCell ref="A3:B3"/>
    <mergeCell ref="C3:T3"/>
    <mergeCell ref="A4:B4"/>
    <mergeCell ref="C4:T4"/>
    <mergeCell ref="A5:B5"/>
    <mergeCell ref="C5:T5"/>
    <mergeCell ref="K9:L9"/>
    <mergeCell ref="A6:B6"/>
    <mergeCell ref="C6:T6"/>
    <mergeCell ref="A7:B7"/>
    <mergeCell ref="C7:T7"/>
    <mergeCell ref="A8:B8"/>
    <mergeCell ref="C8:H8"/>
    <mergeCell ref="I8:N8"/>
    <mergeCell ref="O8:T8"/>
    <mergeCell ref="A9:B9"/>
    <mergeCell ref="C9:D9"/>
    <mergeCell ref="E9:F9"/>
    <mergeCell ref="G9:H9"/>
    <mergeCell ref="I9:J9"/>
    <mergeCell ref="C10:D10"/>
    <mergeCell ref="E10:F10"/>
    <mergeCell ref="G10:H10"/>
    <mergeCell ref="I10:J10"/>
    <mergeCell ref="K10:L10"/>
    <mergeCell ref="O10:P10"/>
    <mergeCell ref="Q10:R10"/>
    <mergeCell ref="S10:T10"/>
    <mergeCell ref="M9:N9"/>
    <mergeCell ref="O9:P9"/>
    <mergeCell ref="Q9:R9"/>
    <mergeCell ref="S9:T9"/>
    <mergeCell ref="M10:N10"/>
  </mergeCells>
  <hyperlinks>
    <hyperlink ref="A2" r:id="rId1" display="http://dati.istat.it/OECDStat_Metadata/ShowMetadata.ashx?Dataset=DCSC_TRAMERCIS1&amp;ShowOnWeb=true&amp;Lang=it" xr:uid="{00000000-0004-0000-0600-000000000000}"/>
    <hyperlink ref="C9" r:id="rId2" display="http://dati.istat.it/OECDStat_Metadata/ShowMetadata.ashx?Dataset=DCSC_TRAMERCIS1&amp;Coords=[LUNGHEZZA].[KM_UN_50]&amp;ShowOnWeb=true&amp;Lang=it" xr:uid="{00000000-0004-0000-0600-000001000000}"/>
    <hyperlink ref="E9" r:id="rId3" display="http://dati.istat.it/OECDStat_Metadata/ShowMetadata.ashx?Dataset=DCSC_TRAMERCIS1&amp;Coords=[LUNGHEZZA].[KM_GE_50]&amp;ShowOnWeb=true&amp;Lang=it" xr:uid="{00000000-0004-0000-0600-000002000000}"/>
    <hyperlink ref="I9" r:id="rId4" display="http://dati.istat.it/OECDStat_Metadata/ShowMetadata.ashx?Dataset=DCSC_TRAMERCIS1&amp;Coords=[LUNGHEZZA].[KM_UN_50]&amp;ShowOnWeb=true&amp;Lang=it" xr:uid="{00000000-0004-0000-0600-000003000000}"/>
    <hyperlink ref="K9" r:id="rId5" display="http://dati.istat.it/OECDStat_Metadata/ShowMetadata.ashx?Dataset=DCSC_TRAMERCIS1&amp;Coords=[LUNGHEZZA].[KM_GE_50]&amp;ShowOnWeb=true&amp;Lang=it" xr:uid="{00000000-0004-0000-0600-000004000000}"/>
    <hyperlink ref="O9" r:id="rId6" display="http://dati.istat.it/OECDStat_Metadata/ShowMetadata.ashx?Dataset=DCSC_TRAMERCIS1&amp;Coords=[LUNGHEZZA].[KM_UN_50]&amp;ShowOnWeb=true&amp;Lang=it" xr:uid="{00000000-0004-0000-0600-000005000000}"/>
    <hyperlink ref="Q9" r:id="rId7" display="http://dati.istat.it/OECDStat_Metadata/ShowMetadata.ashx?Dataset=DCSC_TRAMERCIS1&amp;Coords=[LUNGHEZZA].[KM_GE_50]&amp;ShowOnWeb=true&amp;Lang=it" xr:uid="{00000000-0004-0000-0600-000006000000}"/>
    <hyperlink ref="A32" r:id="rId8" display="http://dativ7a.istat.it//index.aspx?DatasetCode=DCSC_TRAMERCIS1" xr:uid="{00000000-0004-0000-0600-000007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5</vt:i4>
      </vt:variant>
    </vt:vector>
  </HeadingPairs>
  <TitlesOfParts>
    <vt:vector size="22" baseType="lpstr">
      <vt:lpstr> Tab.V.4.1A</vt:lpstr>
      <vt:lpstr>Per Tab.V.4.1A nuova</vt:lpstr>
      <vt:lpstr>Dati ISTAT di supporto</vt:lpstr>
      <vt:lpstr> Tab.V.4.2A </vt:lpstr>
      <vt:lpstr> Tab. V.4.3A</vt:lpstr>
      <vt:lpstr>Per Tab. V.4.3A nuova</vt:lpstr>
      <vt:lpstr>Dati Istat di supporto 2 t</vt:lpstr>
      <vt:lpstr>Dati Istat di supporto 2</vt:lpstr>
      <vt:lpstr>Dati Istat di supporto 2 tkm</vt:lpstr>
      <vt:lpstr>Dari Istat di supporto 3 tkm</vt:lpstr>
      <vt:lpstr> Tab.V.4.4A</vt:lpstr>
      <vt:lpstr>Per Tab. V.4.4A nuova</vt:lpstr>
      <vt:lpstr> Tab.V.4.5A</vt:lpstr>
      <vt:lpstr>Dati Istat di supporto 3</vt:lpstr>
      <vt:lpstr> Tab. V.4.6A</vt:lpstr>
      <vt:lpstr>Per Tab. V.4.6A</vt:lpstr>
      <vt:lpstr>Dati Istat di supporto 4</vt:lpstr>
      <vt:lpstr>' Tab. V.4.6A'!Area_stampa</vt:lpstr>
      <vt:lpstr>' Tab.V.4.1A'!Area_stampa</vt:lpstr>
      <vt:lpstr>' Tab.V.4.2A '!Area_stampa</vt:lpstr>
      <vt:lpstr>' Tab.V.4.4A'!Area_stampa</vt:lpstr>
      <vt:lpstr>' Tab.V.4.5A'!Area_stampa</vt:lpstr>
    </vt:vector>
  </TitlesOfParts>
  <Company>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samsung</cp:lastModifiedBy>
  <cp:lastPrinted>2022-02-17T07:03:35Z</cp:lastPrinted>
  <dcterms:created xsi:type="dcterms:W3CDTF">2002-01-21T10:54:26Z</dcterms:created>
  <dcterms:modified xsi:type="dcterms:W3CDTF">2023-04-28T07:11:35Z</dcterms:modified>
</cp:coreProperties>
</file>